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F54071CA-5959-4F69-98C2-F83079752A6B}" xr6:coauthVersionLast="47" xr6:coauthVersionMax="47" xr10:uidLastSave="{00000000-0000-0000-0000-000000000000}"/>
  <bookViews>
    <workbookView xWindow="-120" yWindow="-120" windowWidth="29040" windowHeight="15840" xr2:uid="{9C8750ED-15F0-4DEC-8E7B-30EE459015DE}"/>
  </bookViews>
  <sheets>
    <sheet name="2022-23 Title I, Part D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ar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#REF!</definedName>
    <definedName name="Nebraska">#REF!</definedName>
    <definedName name="Nevada">#REF!</definedName>
    <definedName name="New_Hampshire">#REF!</definedName>
    <definedName name="New_Jersey">#REF!</definedName>
    <definedName name="New_Mexico">#REF!</definedName>
    <definedName name="New_York">#REF!</definedName>
    <definedName name="nn">#REF!</definedName>
    <definedName name="nnnnnnnnnnnnnnnnnnnnnnmmmmmmmmmmmmmmmmmmmmmmmbbbbbbbbbbbbbbbbbbbbbb">#REF!</definedName>
    <definedName name="NO">#REF!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2" i="1" l="1"/>
  <c r="X12" i="1"/>
  <c r="Y12" i="1" s="1"/>
  <c r="X13" i="1"/>
  <c r="Y13" i="1" s="1"/>
  <c r="X14" i="1"/>
  <c r="Y14" i="1" s="1"/>
  <c r="X15" i="1"/>
  <c r="Y15" i="1" s="1"/>
  <c r="X16" i="1"/>
  <c r="Y16" i="1" s="1"/>
  <c r="X17" i="1"/>
  <c r="Y17" i="1" s="1"/>
  <c r="X18" i="1"/>
  <c r="Y18" i="1" s="1"/>
  <c r="X19" i="1"/>
  <c r="Y19" i="1" s="1"/>
  <c r="X20" i="1"/>
  <c r="Y20" i="1" s="1"/>
  <c r="X21" i="1"/>
  <c r="Y21" i="1" s="1"/>
  <c r="X22" i="1"/>
  <c r="Y22" i="1" s="1"/>
  <c r="X23" i="1"/>
  <c r="Y23" i="1" s="1"/>
  <c r="X24" i="1"/>
  <c r="Y24" i="1" s="1"/>
  <c r="X25" i="1"/>
  <c r="Y25" i="1" s="1"/>
  <c r="X26" i="1"/>
  <c r="Y26" i="1" s="1"/>
  <c r="X27" i="1"/>
  <c r="Y27" i="1" s="1"/>
  <c r="X28" i="1"/>
  <c r="Y28" i="1" s="1"/>
  <c r="X29" i="1"/>
  <c r="Y29" i="1" s="1"/>
  <c r="X30" i="1"/>
  <c r="Y30" i="1" s="1"/>
  <c r="X31" i="1"/>
  <c r="Y31" i="1" s="1"/>
  <c r="X32" i="1"/>
  <c r="Y32" i="1" s="1"/>
  <c r="X33" i="1"/>
  <c r="Y33" i="1" s="1"/>
  <c r="X34" i="1"/>
  <c r="Y34" i="1" s="1"/>
  <c r="X35" i="1"/>
  <c r="Y35" i="1" s="1"/>
  <c r="X36" i="1"/>
  <c r="Y36" i="1" s="1"/>
  <c r="X37" i="1"/>
  <c r="Y37" i="1" s="1"/>
  <c r="X38" i="1"/>
  <c r="Y38" i="1" s="1"/>
  <c r="X39" i="1"/>
  <c r="Y39" i="1" s="1"/>
  <c r="X40" i="1"/>
  <c r="Y40" i="1" s="1"/>
  <c r="X41" i="1"/>
  <c r="Y41" i="1" s="1"/>
  <c r="X42" i="1"/>
  <c r="Y42" i="1" s="1"/>
  <c r="X43" i="1"/>
  <c r="Y43" i="1" s="1"/>
  <c r="X44" i="1"/>
  <c r="Y44" i="1" s="1"/>
  <c r="X45" i="1"/>
  <c r="Y45" i="1" s="1"/>
  <c r="X46" i="1"/>
  <c r="Y46" i="1" s="1"/>
  <c r="X47" i="1"/>
  <c r="Y47" i="1" s="1"/>
  <c r="X48" i="1"/>
  <c r="Y48" i="1" s="1"/>
  <c r="X49" i="1"/>
  <c r="Y49" i="1" s="1"/>
  <c r="X50" i="1"/>
  <c r="Y50" i="1" s="1"/>
  <c r="X51" i="1"/>
  <c r="Y51" i="1" s="1"/>
  <c r="X11" i="1"/>
  <c r="Y11" i="1" s="1"/>
  <c r="W52" i="1"/>
  <c r="T52" i="1"/>
  <c r="S52" i="1"/>
  <c r="R52" i="1"/>
  <c r="Q52" i="1"/>
  <c r="P52" i="1"/>
  <c r="O52" i="1"/>
  <c r="N52" i="1"/>
  <c r="M52" i="1"/>
  <c r="K52" i="1"/>
  <c r="U52" i="1" l="1"/>
  <c r="X52" i="1" l="1"/>
  <c r="Y52" i="1"/>
</calcChain>
</file>

<file path=xl/sharedStrings.xml><?xml version="1.0" encoding="utf-8"?>
<sst xmlns="http://schemas.openxmlformats.org/spreadsheetml/2006/main" count="489" uniqueCount="247">
  <si>
    <t xml:space="preserve">Title I, Part D, Subpart 2 </t>
  </si>
  <si>
    <t>Prevention and Intervention Programs for Children and Youth Who Are Neglected, Delinquent, or At-Risk</t>
  </si>
  <si>
    <t>Every Student Succeeds Act</t>
  </si>
  <si>
    <t>Fiscal Year 2022–23</t>
  </si>
  <si>
    <t>Final allocation amounts are posted for local educational agencies (LEAs) with a submitted Local Control and Accountability Plan (LCAP) Federal Addendum and a certified Consolidated Application and Reporting System (CARS) Application for Funding as of March 31, 2023.</t>
  </si>
  <si>
    <t>Final allocation includes reductions for LEAs that failed to meet the  federal maintenance of effort requirement applicable to 2022–23 funding and did not receive an approved federal waiver, pursuant to Section 8521 of the Elementary and Secondary Education Act of 1965, as amended by the ESSA.</t>
  </si>
  <si>
    <t>https://www.cde.ca.gov/fg/fo/r14/title1pd22apptoverview.asp</t>
  </si>
  <si>
    <t>CDS: County District School; COE: County Office of Education</t>
  </si>
  <si>
    <t>County Name</t>
  </si>
  <si>
    <t>Full CDS Code</t>
  </si>
  <si>
    <t>County
Code</t>
  </si>
  <si>
    <t>District
Code</t>
  </si>
  <si>
    <t>School
Code</t>
  </si>
  <si>
    <t>Service Location Field</t>
  </si>
  <si>
    <t>Local Educational Agency</t>
  </si>
  <si>
    <t>Type</t>
  </si>
  <si>
    <t>CARS
Application
for Funding
3/31/2023</t>
  </si>
  <si>
    <t>LCAP Federal Addendum
3/31/2023</t>
  </si>
  <si>
    <t>2022‒23
Final
Allocation
Amount</t>
  </si>
  <si>
    <t>1st Apportionment</t>
  </si>
  <si>
    <t>2nd Apportionment</t>
  </si>
  <si>
    <t>3rd Apportionment</t>
  </si>
  <si>
    <t>4th Apportionment</t>
  </si>
  <si>
    <t>5th Apportionment</t>
  </si>
  <si>
    <t>6th Apportionment</t>
  </si>
  <si>
    <t>7th Apportionment</t>
  </si>
  <si>
    <t>8th Apportionment</t>
  </si>
  <si>
    <t>9th Apportionment</t>
  </si>
  <si>
    <t>Invoices</t>
  </si>
  <si>
    <t>Total Paid</t>
  </si>
  <si>
    <t>Balance Remaining</t>
  </si>
  <si>
    <t>Alameda</t>
  </si>
  <si>
    <t>01100170000000</t>
  </si>
  <si>
    <t>01</t>
  </si>
  <si>
    <t>10017</t>
  </si>
  <si>
    <t>0000000</t>
  </si>
  <si>
    <t>Alameda County Office of Education</t>
  </si>
  <si>
    <t>COE</t>
  </si>
  <si>
    <t>Yes</t>
  </si>
  <si>
    <t>Butte</t>
  </si>
  <si>
    <t>04100410000000</t>
  </si>
  <si>
    <t>04</t>
  </si>
  <si>
    <t>10041</t>
  </si>
  <si>
    <t>Butte County Office of Education</t>
  </si>
  <si>
    <t>Contra Costa</t>
  </si>
  <si>
    <t>07100740000000</t>
  </si>
  <si>
    <t>07</t>
  </si>
  <si>
    <t>10074</t>
  </si>
  <si>
    <t>Contra Costa County Office of Education</t>
  </si>
  <si>
    <t>Del Norte</t>
  </si>
  <si>
    <t>08100820000000</t>
  </si>
  <si>
    <t>08</t>
  </si>
  <si>
    <t>10082</t>
  </si>
  <si>
    <t>Del Norte County Office of Education</t>
  </si>
  <si>
    <t>El Dorado</t>
  </si>
  <si>
    <t>09100900000000</t>
  </si>
  <si>
    <t>09</t>
  </si>
  <si>
    <t>10090</t>
  </si>
  <si>
    <t>El Dorado County Office of Education</t>
  </si>
  <si>
    <t>Fresno</t>
  </si>
  <si>
    <t>10101080000000</t>
  </si>
  <si>
    <t>10</t>
  </si>
  <si>
    <t>10108</t>
  </si>
  <si>
    <t>Fresno County Office of Education</t>
  </si>
  <si>
    <t>Humboldt</t>
  </si>
  <si>
    <t>12101240000000</t>
  </si>
  <si>
    <t>12</t>
  </si>
  <si>
    <t>10124</t>
  </si>
  <si>
    <t>Humboldt County Office of Education</t>
  </si>
  <si>
    <t>Imperial</t>
  </si>
  <si>
    <t>13101320000000</t>
  </si>
  <si>
    <t>13</t>
  </si>
  <si>
    <t>10132</t>
  </si>
  <si>
    <t>Imperial County Office of Education</t>
  </si>
  <si>
    <t>Kern</t>
  </si>
  <si>
    <t>15101570000000</t>
  </si>
  <si>
    <t>15</t>
  </si>
  <si>
    <t>10157</t>
  </si>
  <si>
    <t>Kern County Office of Education</t>
  </si>
  <si>
    <t>Kings</t>
  </si>
  <si>
    <t>16101650000000</t>
  </si>
  <si>
    <t>16</t>
  </si>
  <si>
    <t>10165</t>
  </si>
  <si>
    <t>Kings County Office of Education</t>
  </si>
  <si>
    <t>Los Angeles</t>
  </si>
  <si>
    <t>19101990000000</t>
  </si>
  <si>
    <t>19</t>
  </si>
  <si>
    <t>10199</t>
  </si>
  <si>
    <t>Los Angeles County Office of Education</t>
  </si>
  <si>
    <t>Madera</t>
  </si>
  <si>
    <t>20102070000000</t>
  </si>
  <si>
    <t>20</t>
  </si>
  <si>
    <t>10207</t>
  </si>
  <si>
    <t>Madera County Superintendent of Schools</t>
  </si>
  <si>
    <t>Marin</t>
  </si>
  <si>
    <t>21102150000000</t>
  </si>
  <si>
    <t>21</t>
  </si>
  <si>
    <t>10215</t>
  </si>
  <si>
    <t>Marin County Office of Education</t>
  </si>
  <si>
    <t>Mendocino</t>
  </si>
  <si>
    <t>23102310000000</t>
  </si>
  <si>
    <t>23</t>
  </si>
  <si>
    <t>10231</t>
  </si>
  <si>
    <t>Mendocino County Office of Education</t>
  </si>
  <si>
    <t>Merced</t>
  </si>
  <si>
    <t>24102490000000</t>
  </si>
  <si>
    <t>24</t>
  </si>
  <si>
    <t>10249</t>
  </si>
  <si>
    <t>Merced County Office of Education</t>
  </si>
  <si>
    <t>Monterey</t>
  </si>
  <si>
    <t>27102720000000</t>
  </si>
  <si>
    <t>27</t>
  </si>
  <si>
    <t>10272</t>
  </si>
  <si>
    <t>Monterey County Office of Education</t>
  </si>
  <si>
    <t>Napa</t>
  </si>
  <si>
    <t>28102800000000</t>
  </si>
  <si>
    <t>28</t>
  </si>
  <si>
    <t>10280</t>
  </si>
  <si>
    <t>Napa County Office of Education</t>
  </si>
  <si>
    <t>Orange</t>
  </si>
  <si>
    <t>30103060000000</t>
  </si>
  <si>
    <t>30</t>
  </si>
  <si>
    <t>10306</t>
  </si>
  <si>
    <t>Orange County Department of Education</t>
  </si>
  <si>
    <t>Placer</t>
  </si>
  <si>
    <t>31103140000000</t>
  </si>
  <si>
    <t>31</t>
  </si>
  <si>
    <t>10314</t>
  </si>
  <si>
    <t>Placer County Office of Education</t>
  </si>
  <si>
    <t>Riverside</t>
  </si>
  <si>
    <t>33103300000000</t>
  </si>
  <si>
    <t>33</t>
  </si>
  <si>
    <t>10330</t>
  </si>
  <si>
    <t>Riverside County Office of Education</t>
  </si>
  <si>
    <t>Sacramento</t>
  </si>
  <si>
    <t>34103480000000</t>
  </si>
  <si>
    <t>34</t>
  </si>
  <si>
    <t>10348</t>
  </si>
  <si>
    <t>Sacramento County Office of Education</t>
  </si>
  <si>
    <t>San Benito</t>
  </si>
  <si>
    <t>35103550000000</t>
  </si>
  <si>
    <t>35</t>
  </si>
  <si>
    <t>10355</t>
  </si>
  <si>
    <t>San Benito County Office of Education</t>
  </si>
  <si>
    <t>San Bernardino</t>
  </si>
  <si>
    <t>36103630000000</t>
  </si>
  <si>
    <t>36</t>
  </si>
  <si>
    <t>10363</t>
  </si>
  <si>
    <t>San Bernardino County Office of Education</t>
  </si>
  <si>
    <t>San Diego</t>
  </si>
  <si>
    <t>37103710000000</t>
  </si>
  <si>
    <t>37</t>
  </si>
  <si>
    <t>10371</t>
  </si>
  <si>
    <t>San Diego County Office of Education</t>
  </si>
  <si>
    <t>San Francisco</t>
  </si>
  <si>
    <t>38103890000000</t>
  </si>
  <si>
    <t>38</t>
  </si>
  <si>
    <t>10389</t>
  </si>
  <si>
    <t>San Francisco County Office of Education</t>
  </si>
  <si>
    <t>San Joaquin</t>
  </si>
  <si>
    <t>39103970000000</t>
  </si>
  <si>
    <t>39</t>
  </si>
  <si>
    <t>10397</t>
  </si>
  <si>
    <t>San Joaquin County Office of Education</t>
  </si>
  <si>
    <t>San Luis Obispo</t>
  </si>
  <si>
    <t>40104050000000</t>
  </si>
  <si>
    <t>40</t>
  </si>
  <si>
    <t>10405</t>
  </si>
  <si>
    <t>San Luis Obispo County Office of Education</t>
  </si>
  <si>
    <t>San Mateo</t>
  </si>
  <si>
    <t>41104130000000</t>
  </si>
  <si>
    <t>41</t>
  </si>
  <si>
    <t>10413</t>
  </si>
  <si>
    <t>San Mateo County Office of Education</t>
  </si>
  <si>
    <t>Santa Barbara</t>
  </si>
  <si>
    <t>42104210000000</t>
  </si>
  <si>
    <t>42</t>
  </si>
  <si>
    <t>10421</t>
  </si>
  <si>
    <t>Santa Barbara County Office of Education</t>
  </si>
  <si>
    <t>Santa Clara</t>
  </si>
  <si>
    <t>43104390000000</t>
  </si>
  <si>
    <t>43</t>
  </si>
  <si>
    <t>10439</t>
  </si>
  <si>
    <t>Santa Clara County Office of Education</t>
  </si>
  <si>
    <t>Santa Cruz</t>
  </si>
  <si>
    <t>44104470000000</t>
  </si>
  <si>
    <t>44</t>
  </si>
  <si>
    <t>10447</t>
  </si>
  <si>
    <t>Santa Cruz County Office of Education</t>
  </si>
  <si>
    <t>Shasta</t>
  </si>
  <si>
    <t>45104540000000</t>
  </si>
  <si>
    <t>45</t>
  </si>
  <si>
    <t>10454</t>
  </si>
  <si>
    <t>Shasta County Office of Education</t>
  </si>
  <si>
    <t>Solano</t>
  </si>
  <si>
    <t>48104880000000</t>
  </si>
  <si>
    <t>48</t>
  </si>
  <si>
    <t>10488</t>
  </si>
  <si>
    <t>Solano County Office of Education</t>
  </si>
  <si>
    <t>Sonoma</t>
  </si>
  <si>
    <t>49104960000000</t>
  </si>
  <si>
    <t>49</t>
  </si>
  <si>
    <t>10496</t>
  </si>
  <si>
    <t>Sonoma County Office of Education</t>
  </si>
  <si>
    <t>Stanislaus</t>
  </si>
  <si>
    <t>50105040000000</t>
  </si>
  <si>
    <t>50</t>
  </si>
  <si>
    <t>10504</t>
  </si>
  <si>
    <t>Stanislaus County Office of Education</t>
  </si>
  <si>
    <t>Tehama</t>
  </si>
  <si>
    <t>52105200000000</t>
  </si>
  <si>
    <t>52</t>
  </si>
  <si>
    <t>10520</t>
  </si>
  <si>
    <t>Tehama County Department of Education</t>
  </si>
  <si>
    <t>Tulare</t>
  </si>
  <si>
    <t>54105460000000</t>
  </si>
  <si>
    <t>54</t>
  </si>
  <si>
    <t>10546</t>
  </si>
  <si>
    <t>Tulare County Office of Education</t>
  </si>
  <si>
    <t>Tuolumne</t>
  </si>
  <si>
    <t>55105530000000</t>
  </si>
  <si>
    <t>55</t>
  </si>
  <si>
    <t>10553</t>
  </si>
  <si>
    <t>Tuolumne County Superintendent of Schools</t>
  </si>
  <si>
    <t>Ventura</t>
  </si>
  <si>
    <t>56105610000000</t>
  </si>
  <si>
    <t>56</t>
  </si>
  <si>
    <t>10561</t>
  </si>
  <si>
    <t>Ventura County Office of Education</t>
  </si>
  <si>
    <t>Yolo</t>
  </si>
  <si>
    <t>57105790000000</t>
  </si>
  <si>
    <t>57</t>
  </si>
  <si>
    <t>10579</t>
  </si>
  <si>
    <t>Yolo County Office of Education</t>
  </si>
  <si>
    <t>Yuba</t>
  </si>
  <si>
    <t>58105870000000</t>
  </si>
  <si>
    <t>58</t>
  </si>
  <si>
    <t>10587</t>
  </si>
  <si>
    <t>Yuba County Office of Education</t>
  </si>
  <si>
    <t>Statewide Total</t>
  </si>
  <si>
    <t>California Department of Education</t>
  </si>
  <si>
    <t>School Fiscal Services Division</t>
  </si>
  <si>
    <t>The tenth apportionment is based on cash balances reported in the Federal Cash Management Data Collection (CMDC) system for period 2 (October 10-31, 2024). For more information on CMDC payments, please refer to the apportionment overview web page at the link below.</t>
  </si>
  <si>
    <t>CMDC Submitted
10/31/2024</t>
  </si>
  <si>
    <t>10th Apportionment</t>
  </si>
  <si>
    <t>December 2024</t>
  </si>
  <si>
    <t>Not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</si>
</sst>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3" x14ac:knownFonts="1">
    <font>
      <sz val="12"/>
      <color theme="1"/>
      <name val="Arial"/>
      <family val="2"/>
    </font>
    <font>
      <b/>
      <sz val="12"/>
      <name val="Arial"/>
      <family val="2"/>
    </font>
    <font>
      <sz val="10"/>
      <name val="Arial"/>
      <family val="2"/>
    </font>
    <font>
      <sz val="12"/>
      <name val="Arial"/>
      <family val="2"/>
    </font>
    <font>
      <sz val="12"/>
      <color theme="1"/>
      <name val="Arial"/>
      <family val="2"/>
    </font>
    <font>
      <b/>
      <sz val="14"/>
      <name val="Arial"/>
      <family val="2"/>
    </font>
    <font>
      <b/>
      <sz val="12"/>
      <color theme="1"/>
      <name val="Arial"/>
      <family val="2"/>
    </font>
    <font>
      <b/>
      <sz val="10"/>
      <name val="Arial"/>
      <family val="2"/>
    </font>
    <font>
      <u/>
      <sz val="12"/>
      <color theme="10"/>
      <name val="Arial"/>
      <family val="2"/>
    </font>
    <font>
      <b/>
      <sz val="12"/>
      <color theme="0"/>
      <name val="Arial"/>
      <family val="2"/>
    </font>
    <font>
      <sz val="8"/>
      <name val="Aptos Narrow"/>
      <family val="2"/>
      <scheme val="minor"/>
    </font>
    <font>
      <b/>
      <sz val="16"/>
      <name val="Arial"/>
      <family val="2"/>
    </font>
    <font>
      <u/>
      <sz val="12"/>
      <color rgb="FF005EA4"/>
      <name val="Arial"/>
      <family val="2"/>
    </font>
  </fonts>
  <fills count="3">
    <fill>
      <patternFill patternType="none"/>
    </fill>
    <fill>
      <patternFill patternType="gray125"/>
    </fill>
    <fill>
      <patternFill patternType="solid">
        <fgColor rgb="FF008000"/>
        <bgColor indexed="64"/>
      </patternFill>
    </fill>
  </fills>
  <borders count="3">
    <border>
      <left/>
      <right/>
      <top/>
      <bottom/>
      <diagonal/>
    </border>
    <border>
      <left/>
      <right/>
      <top/>
      <bottom style="thin">
        <color indexed="64"/>
      </bottom>
      <diagonal/>
    </border>
    <border>
      <left/>
      <right/>
      <top style="thin">
        <color auto="1"/>
      </top>
      <bottom/>
      <diagonal/>
    </border>
  </borders>
  <cellStyleXfs count="17">
    <xf numFmtId="0" fontId="0" fillId="0" borderId="0"/>
    <xf numFmtId="0" fontId="1" fillId="0" borderId="0" applyNumberFormat="0" applyFill="0" applyAlignment="0" applyProtection="0"/>
    <xf numFmtId="0" fontId="2" fillId="0" borderId="0"/>
    <xf numFmtId="0" fontId="4" fillId="0" borderId="0"/>
    <xf numFmtId="0" fontId="1" fillId="0" borderId="0" applyNumberFormat="0" applyFill="0" applyAlignment="0" applyProtection="0"/>
    <xf numFmtId="0" fontId="1" fillId="0" borderId="0" applyNumberFormat="0" applyFill="0" applyAlignment="0" applyProtection="0"/>
    <xf numFmtId="0" fontId="2" fillId="0" borderId="0"/>
    <xf numFmtId="0" fontId="4" fillId="0" borderId="0"/>
    <xf numFmtId="0" fontId="8" fillId="0" borderId="0" applyNumberFormat="0" applyFill="0" applyBorder="0" applyAlignment="0" applyProtection="0"/>
    <xf numFmtId="0" fontId="4" fillId="0" borderId="0"/>
    <xf numFmtId="0" fontId="6" fillId="0" borderId="0" applyNumberFormat="0" applyFill="0" applyAlignment="0" applyProtection="0"/>
    <xf numFmtId="0" fontId="12" fillId="0" borderId="0" applyNumberFormat="0" applyFill="0" applyBorder="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6" fillId="0" borderId="2" applyNumberFormat="0" applyFill="0" applyAlignment="0" applyProtection="0"/>
  </cellStyleXfs>
  <cellXfs count="53">
    <xf numFmtId="0" fontId="0" fillId="0" borderId="0" xfId="0"/>
    <xf numFmtId="0" fontId="3" fillId="0" borderId="0" xfId="2" applyFont="1" applyAlignment="1">
      <alignment horizontal="center"/>
    </xf>
    <xf numFmtId="0" fontId="4" fillId="0" borderId="0" xfId="3" applyAlignment="1">
      <alignment horizontal="center"/>
    </xf>
    <xf numFmtId="49" fontId="3" fillId="0" borderId="0" xfId="2" applyNumberFormat="1" applyFont="1" applyAlignment="1">
      <alignment horizontal="center"/>
    </xf>
    <xf numFmtId="49" fontId="3" fillId="0" borderId="0" xfId="2" applyNumberFormat="1" applyFont="1" applyAlignment="1">
      <alignment wrapText="1"/>
    </xf>
    <xf numFmtId="0" fontId="4" fillId="0" borderId="0" xfId="3"/>
    <xf numFmtId="0" fontId="4" fillId="0" borderId="0" xfId="3" applyAlignment="1">
      <alignment horizontal="right"/>
    </xf>
    <xf numFmtId="164" fontId="3" fillId="0" borderId="0" xfId="2" applyNumberFormat="1" applyFont="1" applyAlignment="1">
      <alignment horizontal="right"/>
    </xf>
    <xf numFmtId="0" fontId="3" fillId="0" borderId="0" xfId="2" applyFont="1"/>
    <xf numFmtId="0" fontId="4" fillId="0" borderId="0" xfId="3" applyAlignment="1">
      <alignment wrapText="1"/>
    </xf>
    <xf numFmtId="164" fontId="4" fillId="0" borderId="0" xfId="3" applyNumberFormat="1" applyAlignment="1">
      <alignment horizontal="right"/>
    </xf>
    <xf numFmtId="0" fontId="7" fillId="0" borderId="0" xfId="6" applyFont="1" applyAlignment="1">
      <alignment horizontal="left" vertical="center"/>
    </xf>
    <xf numFmtId="0" fontId="7" fillId="0" borderId="0" xfId="6" applyFont="1" applyAlignment="1">
      <alignment horizontal="center" vertical="center"/>
    </xf>
    <xf numFmtId="0" fontId="7" fillId="0" borderId="0" xfId="6" applyFont="1" applyAlignment="1">
      <alignment vertical="center"/>
    </xf>
    <xf numFmtId="0" fontId="2" fillId="0" borderId="0" xfId="2" applyAlignment="1">
      <alignment horizontal="center"/>
    </xf>
    <xf numFmtId="0" fontId="2" fillId="0" borderId="0" xfId="2"/>
    <xf numFmtId="0" fontId="2" fillId="0" borderId="0" xfId="2" applyAlignment="1">
      <alignment horizontal="right"/>
    </xf>
    <xf numFmtId="0" fontId="4" fillId="0" borderId="0" xfId="3" applyAlignment="1">
      <alignment horizontal="left"/>
    </xf>
    <xf numFmtId="0" fontId="4" fillId="0" borderId="0" xfId="3" applyAlignment="1">
      <alignment horizontal="centerContinuous"/>
    </xf>
    <xf numFmtId="164" fontId="4" fillId="0" borderId="0" xfId="3" applyNumberFormat="1" applyAlignment="1">
      <alignment horizontal="centerContinuous"/>
    </xf>
    <xf numFmtId="0" fontId="3" fillId="0" borderId="0" xfId="3" applyFont="1" applyAlignment="1">
      <alignment horizontal="left"/>
    </xf>
    <xf numFmtId="0" fontId="9" fillId="2" borderId="0" xfId="3" applyFont="1" applyFill="1" applyAlignment="1">
      <alignment horizontal="center" wrapText="1"/>
    </xf>
    <xf numFmtId="0" fontId="3" fillId="0" borderId="0" xfId="2" applyFont="1" applyAlignment="1">
      <alignment horizontal="left"/>
    </xf>
    <xf numFmtId="0" fontId="3" fillId="0" borderId="0" xfId="3" applyFont="1" applyAlignment="1">
      <alignment horizontal="center"/>
    </xf>
    <xf numFmtId="0" fontId="3" fillId="0" borderId="0" xfId="3" applyFont="1" applyAlignment="1">
      <alignment wrapText="1"/>
    </xf>
    <xf numFmtId="0" fontId="3" fillId="0" borderId="0" xfId="3" applyFont="1" applyAlignment="1">
      <alignment horizontal="center" wrapText="1"/>
    </xf>
    <xf numFmtId="164" fontId="3" fillId="0" borderId="0" xfId="9" applyNumberFormat="1" applyFont="1"/>
    <xf numFmtId="164" fontId="3" fillId="0" borderId="0" xfId="9" applyNumberFormat="1" applyFont="1" applyAlignment="1">
      <alignment horizontal="center"/>
    </xf>
    <xf numFmtId="164" fontId="4" fillId="0" borderId="0" xfId="2" applyNumberFormat="1" applyFont="1" applyAlignment="1">
      <alignment horizontal="right"/>
    </xf>
    <xf numFmtId="49" fontId="3" fillId="0" borderId="0" xfId="2" applyNumberFormat="1" applyFont="1" applyAlignment="1">
      <alignment horizontal="center" wrapText="1"/>
    </xf>
    <xf numFmtId="0" fontId="3" fillId="0" borderId="1" xfId="2" applyFont="1" applyBorder="1" applyAlignment="1">
      <alignment horizontal="left"/>
    </xf>
    <xf numFmtId="0" fontId="3" fillId="0" borderId="1" xfId="3" applyFont="1" applyBorder="1" applyAlignment="1">
      <alignment horizontal="left"/>
    </xf>
    <xf numFmtId="0" fontId="3" fillId="0" borderId="1" xfId="3" applyFont="1" applyBorder="1" applyAlignment="1">
      <alignment horizontal="center"/>
    </xf>
    <xf numFmtId="0" fontId="3" fillId="0" borderId="1" xfId="3" applyFont="1" applyBorder="1" applyAlignment="1">
      <alignment wrapText="1"/>
    </xf>
    <xf numFmtId="164" fontId="3" fillId="0" borderId="1" xfId="9" applyNumberFormat="1" applyFont="1" applyBorder="1"/>
    <xf numFmtId="164" fontId="3" fillId="0" borderId="1" xfId="9" applyNumberFormat="1" applyFont="1" applyBorder="1" applyAlignment="1">
      <alignment horizontal="center"/>
    </xf>
    <xf numFmtId="164" fontId="4" fillId="0" borderId="1" xfId="2" applyNumberFormat="1" applyFont="1" applyBorder="1" applyAlignment="1">
      <alignment horizontal="right"/>
    </xf>
    <xf numFmtId="0" fontId="0" fillId="0" borderId="0" xfId="10" applyFont="1" applyFill="1" applyAlignment="1"/>
    <xf numFmtId="0" fontId="0" fillId="0" borderId="0" xfId="7" applyFont="1" applyAlignment="1">
      <alignment horizontal="center"/>
    </xf>
    <xf numFmtId="6" fontId="0" fillId="0" borderId="0" xfId="7" applyNumberFormat="1" applyFont="1" applyAlignment="1">
      <alignment horizontal="right"/>
    </xf>
    <xf numFmtId="164" fontId="0" fillId="0" borderId="0" xfId="7" applyNumberFormat="1" applyFont="1" applyAlignment="1">
      <alignment horizontal="right"/>
    </xf>
    <xf numFmtId="164" fontId="0" fillId="0" borderId="0" xfId="2" applyNumberFormat="1" applyFont="1" applyAlignment="1">
      <alignment horizontal="right"/>
    </xf>
    <xf numFmtId="0" fontId="4" fillId="0" borderId="0" xfId="3" quotePrefix="1"/>
    <xf numFmtId="0" fontId="1" fillId="0" borderId="0" xfId="14"/>
    <xf numFmtId="0" fontId="6" fillId="0" borderId="0" xfId="0" applyFont="1"/>
    <xf numFmtId="0" fontId="11" fillId="0" borderId="0" xfId="12" applyFont="1" applyAlignment="1">
      <alignment horizontal="left"/>
    </xf>
    <xf numFmtId="0" fontId="5" fillId="0" borderId="0" xfId="13" applyFont="1" applyAlignment="1">
      <alignment horizontal="left" vertical="top"/>
    </xf>
    <xf numFmtId="0" fontId="6" fillId="0" borderId="2" xfId="16" applyAlignment="1">
      <alignment horizontal="left"/>
    </xf>
    <xf numFmtId="0" fontId="6" fillId="0" borderId="2" xfId="16" applyAlignment="1">
      <alignment horizontal="center"/>
    </xf>
    <xf numFmtId="0" fontId="6" fillId="0" borderId="2" xfId="16" applyAlignment="1">
      <alignment wrapText="1"/>
    </xf>
    <xf numFmtId="0" fontId="6" fillId="0" borderId="2" xfId="16" applyAlignment="1">
      <alignment horizontal="center" wrapText="1"/>
    </xf>
    <xf numFmtId="164" fontId="6" fillId="0" borderId="2" xfId="16" applyNumberFormat="1" applyAlignment="1">
      <alignment horizontal="right"/>
    </xf>
    <xf numFmtId="0" fontId="12" fillId="0" borderId="0" xfId="11" applyAlignment="1">
      <alignment horizontal="left"/>
    </xf>
  </cellXfs>
  <cellStyles count="17">
    <cellStyle name="Heading 1" xfId="12" builtinId="16" customBuiltin="1"/>
    <cellStyle name="Heading 1 6" xfId="1" xr:uid="{9080BEE2-4FB8-4218-8F9B-A0B82B53BDF7}"/>
    <cellStyle name="Heading 2" xfId="13" builtinId="17" customBuiltin="1"/>
    <cellStyle name="Heading 2 2" xfId="4" xr:uid="{7123DCB3-0426-4CFF-9449-F29A998EEE01}"/>
    <cellStyle name="Heading 3" xfId="14" builtinId="18" customBuiltin="1"/>
    <cellStyle name="Heading 3 2" xfId="5" xr:uid="{AC27DF1B-71F7-4A80-BB45-3F31C8FB180F}"/>
    <cellStyle name="Heading 4" xfId="15" builtinId="19" customBuiltin="1"/>
    <cellStyle name="Hyperlink" xfId="11" builtinId="8" customBuiltin="1"/>
    <cellStyle name="Hyperlink 4" xfId="8" xr:uid="{5DA13C19-295D-4734-989A-2F520D61FEE7}"/>
    <cellStyle name="Normal" xfId="0" builtinId="0" customBuiltin="1"/>
    <cellStyle name="Normal 20 2" xfId="2" xr:uid="{6F5A321F-71E9-483E-AC64-EA5B44B75EDE}"/>
    <cellStyle name="Normal 28" xfId="3" xr:uid="{FEF80D7F-560A-4AA1-AECB-FF7824F22975}"/>
    <cellStyle name="Normal 3 2 3" xfId="7" xr:uid="{7061F8D6-D000-481A-A2B1-5A4E2F511369}"/>
    <cellStyle name="Normal 4 2 2 4" xfId="9" xr:uid="{97D07D19-8362-433D-ABE7-5E27FC1616AB}"/>
    <cellStyle name="Normal_15005 2nd apportionment_2nd Appt Title I, Part A 2009-10 Final 032210" xfId="6" xr:uid="{D2BD9AC4-D82D-419F-9C0F-7D29693D6B11}"/>
    <cellStyle name="Total" xfId="16" builtinId="25" customBuiltin="1"/>
    <cellStyle name="Total 2 3" xfId="10" xr:uid="{638C5003-0DDE-41C7-AC17-F1B37FCB7EDF}"/>
  </cellStyles>
  <dxfs count="54">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auto="1"/>
        <name val="Arial"/>
        <family val="2"/>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rgb="FF000000"/>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5E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D4EB4A-23E9-4DAC-AAD0-3736B2610576}" name="tbl_AllocBal2022" displayName="tbl_AllocBal2022" ref="A10:Y52" totalsRowCount="1" headerRowDxfId="53" dataDxfId="52" tableBorderDxfId="51" totalsRowCellStyle="Total">
  <autoFilter ref="A10:Y51" xr:uid="{55D4EB4A-23E9-4DAC-AAD0-3736B26105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D75B3848-D224-47C9-8CDF-DA90701A3393}" name="County Name" totalsRowLabel="Statewide Total" dataDxfId="50" totalsRowDxfId="49" totalsRowCellStyle="Total"/>
    <tableColumn id="2" xr3:uid="{9BE7D7A1-74C0-4731-A86B-67062708DD56}" name="Full CDS Code" dataDxfId="48" totalsRowDxfId="47" totalsRowCellStyle="Total"/>
    <tableColumn id="3" xr3:uid="{F30721E2-176C-467D-AC03-9CE4E07762E2}" name="County_x000a_Code" dataDxfId="46" totalsRowDxfId="45" totalsRowCellStyle="Total"/>
    <tableColumn id="4" xr3:uid="{E45952C3-AF8C-43FE-ABED-A8B8D211D671}" name="District_x000a_Code" dataDxfId="44" totalsRowDxfId="43" totalsRowCellStyle="Total"/>
    <tableColumn id="5" xr3:uid="{7AF2F8CA-D490-4D7B-983B-2BF462C0A698}" name="School_x000a_Code" dataDxfId="42" totalsRowDxfId="41" totalsRowCellStyle="Total"/>
    <tableColumn id="7" xr3:uid="{B765EB35-FF82-4F26-8406-DFCDC5A18472}" name="Service Location Field" dataDxfId="40" totalsRowDxfId="39" totalsRowCellStyle="Total"/>
    <tableColumn id="8" xr3:uid="{D3A72EAF-CFD1-4EC4-B8A7-1FE35451F953}" name="Local Educational Agency" dataDxfId="38" totalsRowDxfId="37" totalsRowCellStyle="Total"/>
    <tableColumn id="23" xr3:uid="{405F9719-DF2B-41AA-A04E-D9D21CA93103}" name="Type" dataDxfId="36" totalsRowDxfId="35" totalsRowCellStyle="Total"/>
    <tableColumn id="9" xr3:uid="{8FA80326-C06D-4D21-931C-2F4006668AF1}" name="CARS_x000a_Application_x000a_for Funding_x000a_3/31/2023" dataDxfId="34" totalsRowDxfId="33" totalsRowCellStyle="Total"/>
    <tableColumn id="10" xr3:uid="{52C132C7-74FF-4600-9A62-9CD76B18E40B}" name="LCAP Federal Addendum_x000a_3/31/2023" dataDxfId="32" totalsRowDxfId="31" totalsRowCellStyle="Total"/>
    <tableColumn id="11" xr3:uid="{783CDA5E-91F2-48ED-BB64-699A8AC74643}" name="2022‒23_x000a_Final_x000a_Allocation_x000a_Amount" totalsRowFunction="sum" dataDxfId="30" totalsRowDxfId="29" totalsRowCellStyle="Total"/>
    <tableColumn id="12" xr3:uid="{59856211-E86D-4C4A-9CEB-F5D861F7EB9C}" name="CMDC Submitted_x000a_10/31/2024" dataDxfId="28" totalsRowDxfId="27" totalsRowCellStyle="Total"/>
    <tableColumn id="13" xr3:uid="{CE009C7B-D453-45C3-9F3E-DC8572E7CB72}" name="1st Apportionment" totalsRowFunction="sum" dataDxfId="26" totalsRowDxfId="25" totalsRowCellStyle="Total"/>
    <tableColumn id="14" xr3:uid="{61E2609A-9DBD-4E66-9A24-9B26CCDFBBEA}" name="2nd Apportionment" totalsRowFunction="sum" dataDxfId="24" totalsRowDxfId="23" totalsRowCellStyle="Total"/>
    <tableColumn id="15" xr3:uid="{803AEEB6-022E-41E5-9629-523BF9E166B6}" name="3rd Apportionment" totalsRowFunction="sum" dataDxfId="22" totalsRowDxfId="21" totalsRowCellStyle="Total"/>
    <tableColumn id="19" xr3:uid="{AA4429EC-6136-4D8A-B7F8-810D868AD720}" name="4th Apportionment" totalsRowFunction="sum" dataDxfId="20" totalsRowDxfId="19" totalsRowCellStyle="Total"/>
    <tableColumn id="20" xr3:uid="{2B0EAE50-A9FD-4CD0-AA81-AF69F6430639}" name="5th Apportionment" totalsRowFunction="sum" dataDxfId="18" totalsRowDxfId="17" totalsRowCellStyle="Total"/>
    <tableColumn id="21" xr3:uid="{F05EED2E-16AF-4BF0-B32F-D5C11F3B7392}" name="6th Apportionment" totalsRowFunction="sum" dataDxfId="16" totalsRowDxfId="15" totalsRowCellStyle="Total"/>
    <tableColumn id="22" xr3:uid="{A01C8F8E-B0E8-45C8-87DA-3CCD76596506}" name="7th Apportionment" totalsRowFunction="sum" dataDxfId="14" totalsRowDxfId="13" totalsRowCellStyle="Total"/>
    <tableColumn id="6" xr3:uid="{501A9505-91F9-45A1-9104-2307D804B64B}" name="8th Apportionment" totalsRowFunction="sum" dataDxfId="12" totalsRowDxfId="11" totalsRowCellStyle="Total"/>
    <tableColumn id="24" xr3:uid="{2EC5D02B-B1ED-49A1-A1F9-B0B63D4A2AF6}" name="9th Apportionment" totalsRowFunction="custom" dataDxfId="10" totalsRowDxfId="9" dataCellStyle="Normal 20 2" totalsRowCellStyle="Total">
      <totalsRowFormula>SUM(U11:U51)</totalsRowFormula>
    </tableColumn>
    <tableColumn id="25" xr3:uid="{8AD562D5-F54D-4A9B-8766-D8E97DF86424}" name="10th Apportionment" totalsRowFunction="custom" dataDxfId="8" totalsRowDxfId="7" dataCellStyle="Normal 20 2" totalsRowCellStyle="Total">
      <totalsRowFormula>SUM(V11:V51)</totalsRowFormula>
    </tableColumn>
    <tableColumn id="16" xr3:uid="{53D815D3-3E03-470D-8C92-549D2730E030}" name="Invoices" totalsRowFunction="sum" dataDxfId="6" totalsRowDxfId="5" totalsRowCellStyle="Total"/>
    <tableColumn id="17" xr3:uid="{99F558A7-A433-4EE2-86C3-B5A791D0805D}" name="Total Paid" totalsRowFunction="sum" dataDxfId="4" totalsRowDxfId="3" totalsRowCellStyle="Total">
      <calculatedColumnFormula>SUM(tbl_AllocBal2022[[#This Row],[1st Apportionment]:[Invoices]])</calculatedColumnFormula>
    </tableColumn>
    <tableColumn id="18" xr3:uid="{91CC49E0-CD7B-4D64-82FD-C34154DFC598}" name="Balance Remaining" totalsRowFunction="sum" dataDxfId="2" totalsRowDxfId="1" totalsRowCellStyle="Total">
      <calculatedColumnFormula>tbl_AllocBal2022[[#This Row],[2022‒23
Final
Allocation
Amount]]-tbl_AllocBal2022[[#This Row],[Total Paid]]</calculatedColumnFormula>
    </tableColumn>
  </tableColumns>
  <tableStyleInfo showFirstColumn="0" showLastColumn="0" showRowStripes="1" showColumnStripes="0"/>
  <extLst>
    <ext xmlns:x14="http://schemas.microsoft.com/office/spreadsheetml/2009/9/main" uri="{504A1905-F514-4f6f-8877-14C23A59335A}">
      <x14:table altTextSummary="Allocation schedule for the Title I, Part D, Subpart 2 fund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d22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ACD3-B565-4A87-B0E5-1E95DE0265CE}">
  <sheetPr>
    <outlinePr summaryBelow="0"/>
  </sheetPr>
  <dimension ref="A1:Y55"/>
  <sheetViews>
    <sheetView tabSelected="1" zoomScaleNormal="100" workbookViewId="0"/>
  </sheetViews>
  <sheetFormatPr defaultColWidth="10.44140625" defaultRowHeight="15" x14ac:dyDescent="0.2"/>
  <cols>
    <col min="1" max="2" width="14.5546875" style="1" customWidth="1"/>
    <col min="3" max="3" width="10.5546875" style="2" bestFit="1" customWidth="1"/>
    <col min="4" max="4" width="10.5546875" style="3" bestFit="1" customWidth="1"/>
    <col min="5" max="5" width="10.21875" style="3" bestFit="1" customWidth="1"/>
    <col min="6" max="6" width="10" style="3" customWidth="1"/>
    <col min="7" max="7" width="37.33203125" style="4" customWidth="1"/>
    <col min="8" max="8" width="8.33203125" style="4" customWidth="1"/>
    <col min="9" max="10" width="14.5546875" style="3" customWidth="1"/>
    <col min="11" max="11" width="14.5546875" style="5" customWidth="1"/>
    <col min="12" max="12" width="14.5546875" style="3" customWidth="1"/>
    <col min="13" max="13" width="14.5546875" style="6" customWidth="1"/>
    <col min="14" max="24" width="14.5546875" style="7" customWidth="1"/>
    <col min="25" max="25" width="14.5546875" style="8" customWidth="1"/>
    <col min="26" max="16384" width="10.44140625" style="8"/>
  </cols>
  <sheetData>
    <row r="1" spans="1:25" ht="20.25" x14ac:dyDescent="0.3">
      <c r="A1" s="45" t="s">
        <v>0</v>
      </c>
    </row>
    <row r="2" spans="1:25" s="5" customFormat="1" ht="18" x14ac:dyDescent="0.2">
      <c r="A2" s="46" t="s">
        <v>1</v>
      </c>
      <c r="C2" s="2"/>
      <c r="D2" s="2"/>
      <c r="E2" s="2"/>
      <c r="F2" s="2"/>
      <c r="G2" s="9"/>
      <c r="H2" s="9"/>
      <c r="I2" s="2"/>
      <c r="J2" s="2"/>
      <c r="L2" s="2"/>
      <c r="M2" s="10"/>
      <c r="N2" s="10"/>
      <c r="O2" s="10"/>
      <c r="P2" s="10"/>
      <c r="Q2" s="10"/>
      <c r="R2" s="6"/>
      <c r="S2" s="6"/>
      <c r="T2" s="6"/>
      <c r="U2" s="6"/>
      <c r="V2" s="6"/>
      <c r="W2" s="6"/>
      <c r="X2" s="6"/>
    </row>
    <row r="3" spans="1:25" s="5" customFormat="1" ht="15.75" x14ac:dyDescent="0.25">
      <c r="A3" s="43" t="s">
        <v>2</v>
      </c>
      <c r="C3" s="2"/>
      <c r="D3" s="2"/>
      <c r="E3" s="2"/>
      <c r="F3" s="2"/>
      <c r="G3" s="9"/>
      <c r="H3" s="9"/>
      <c r="I3" s="2"/>
      <c r="J3" s="2"/>
      <c r="L3" s="2"/>
      <c r="M3" s="10"/>
      <c r="N3" s="10"/>
      <c r="O3" s="10"/>
      <c r="P3" s="10"/>
      <c r="Q3" s="10"/>
      <c r="R3" s="6"/>
      <c r="S3" s="6"/>
      <c r="T3" s="6"/>
      <c r="U3" s="6"/>
      <c r="V3" s="6"/>
      <c r="W3" s="6"/>
      <c r="X3" s="6"/>
    </row>
    <row r="4" spans="1:25" s="5" customFormat="1" ht="15.75" x14ac:dyDescent="0.25">
      <c r="A4" s="44" t="s">
        <v>3</v>
      </c>
      <c r="C4" s="2"/>
      <c r="D4" s="2"/>
      <c r="E4" s="2"/>
      <c r="F4" s="2"/>
      <c r="G4" s="9"/>
      <c r="H4" s="9"/>
      <c r="I4" s="2"/>
      <c r="J4" s="2"/>
      <c r="L4" s="2"/>
      <c r="M4" s="10"/>
      <c r="N4" s="10"/>
      <c r="O4" s="10"/>
      <c r="P4" s="10"/>
      <c r="Q4" s="10"/>
      <c r="R4" s="6"/>
      <c r="S4" s="6"/>
      <c r="T4" s="6"/>
      <c r="U4" s="6"/>
      <c r="V4" s="6"/>
      <c r="W4" s="6"/>
      <c r="X4" s="6"/>
    </row>
    <row r="5" spans="1:25" s="15" customFormat="1" x14ac:dyDescent="0.2">
      <c r="A5" t="s">
        <v>4</v>
      </c>
      <c r="B5" s="11"/>
      <c r="C5" s="12"/>
      <c r="D5" s="12"/>
      <c r="E5" s="12"/>
      <c r="F5" s="12"/>
      <c r="G5" s="13"/>
      <c r="H5" s="13"/>
      <c r="I5" s="14"/>
      <c r="J5" s="14"/>
      <c r="L5" s="14"/>
      <c r="M5" s="16"/>
      <c r="N5" s="16"/>
      <c r="O5" s="16"/>
      <c r="P5" s="16"/>
      <c r="Q5" s="16"/>
      <c r="R5" s="16"/>
      <c r="S5" s="16"/>
      <c r="T5" s="16"/>
      <c r="U5" s="16"/>
      <c r="V5" s="16"/>
      <c r="W5" s="16"/>
      <c r="X5" s="16"/>
    </row>
    <row r="6" spans="1:25" s="15" customFormat="1" x14ac:dyDescent="0.2">
      <c r="A6" t="s">
        <v>5</v>
      </c>
      <c r="B6" s="17"/>
      <c r="C6" s="17"/>
      <c r="D6" s="17"/>
      <c r="E6" s="17"/>
      <c r="F6" s="17"/>
      <c r="G6" s="17"/>
      <c r="H6" s="17"/>
      <c r="I6" s="17"/>
      <c r="J6" s="17"/>
      <c r="K6" s="18"/>
      <c r="L6" s="19"/>
      <c r="M6" s="19"/>
      <c r="N6" s="19"/>
      <c r="O6" s="19"/>
      <c r="P6" s="19"/>
      <c r="Q6" s="19"/>
      <c r="R6" s="16"/>
      <c r="S6" s="16"/>
      <c r="T6" s="16"/>
      <c r="U6" s="16"/>
      <c r="V6" s="16"/>
      <c r="W6" s="16"/>
      <c r="X6" s="16"/>
    </row>
    <row r="7" spans="1:25" s="15" customFormat="1" x14ac:dyDescent="0.2">
      <c r="A7" t="s">
        <v>242</v>
      </c>
      <c r="B7" s="17"/>
      <c r="C7" s="17"/>
      <c r="D7" s="17"/>
      <c r="E7" s="17"/>
      <c r="F7" s="17"/>
      <c r="G7" s="17"/>
      <c r="H7" s="17"/>
      <c r="I7" s="17"/>
      <c r="J7" s="17"/>
      <c r="K7" s="18"/>
      <c r="L7" s="19"/>
      <c r="M7" s="19"/>
      <c r="N7" s="19"/>
      <c r="O7" s="19"/>
      <c r="P7" s="19"/>
      <c r="Q7" s="19"/>
      <c r="R7" s="16"/>
      <c r="S7" s="16"/>
      <c r="T7" s="16"/>
      <c r="U7" s="16"/>
      <c r="V7" s="16"/>
      <c r="W7" s="16"/>
      <c r="X7" s="16"/>
    </row>
    <row r="8" spans="1:25" s="15" customFormat="1" x14ac:dyDescent="0.2">
      <c r="A8" s="52" t="s">
        <v>6</v>
      </c>
      <c r="B8" s="17"/>
      <c r="C8" s="17"/>
      <c r="D8" s="17"/>
      <c r="E8" s="17"/>
      <c r="F8" s="17"/>
      <c r="G8" s="17"/>
      <c r="H8" s="17"/>
      <c r="I8" s="17"/>
      <c r="J8" s="17"/>
      <c r="K8" s="18"/>
      <c r="L8" s="19"/>
      <c r="M8" s="19"/>
      <c r="N8" s="19"/>
      <c r="O8" s="19"/>
      <c r="P8" s="19"/>
      <c r="Q8" s="19"/>
      <c r="R8" s="16"/>
      <c r="S8" s="16"/>
      <c r="T8" s="16"/>
      <c r="U8" s="16"/>
      <c r="V8" s="16"/>
      <c r="W8" s="16"/>
      <c r="X8" s="16"/>
    </row>
    <row r="9" spans="1:25" s="15" customFormat="1" x14ac:dyDescent="0.2">
      <c r="A9" t="s">
        <v>7</v>
      </c>
      <c r="B9" s="11"/>
      <c r="C9" s="12"/>
      <c r="D9" s="12"/>
      <c r="E9" s="12"/>
      <c r="F9" s="12"/>
      <c r="G9" s="13"/>
      <c r="H9" s="13"/>
      <c r="I9" s="14"/>
      <c r="J9" s="14"/>
      <c r="L9" s="14"/>
      <c r="M9" s="16"/>
      <c r="N9" s="16"/>
      <c r="O9" s="16"/>
      <c r="P9" s="16"/>
      <c r="Q9" s="16"/>
      <c r="R9" s="16"/>
      <c r="S9" s="16"/>
      <c r="T9" s="16"/>
      <c r="U9" s="16"/>
      <c r="V9" s="16"/>
      <c r="W9" s="16"/>
      <c r="X9" s="16"/>
    </row>
    <row r="10" spans="1:25" s="1" customFormat="1" ht="63" x14ac:dyDescent="0.25">
      <c r="A10" s="21" t="s">
        <v>8</v>
      </c>
      <c r="B10" s="21" t="s">
        <v>9</v>
      </c>
      <c r="C10" s="21" t="s">
        <v>10</v>
      </c>
      <c r="D10" s="21" t="s">
        <v>11</v>
      </c>
      <c r="E10" s="21" t="s">
        <v>12</v>
      </c>
      <c r="F10" s="21" t="s">
        <v>13</v>
      </c>
      <c r="G10" s="21" t="s">
        <v>14</v>
      </c>
      <c r="H10" s="21" t="s">
        <v>15</v>
      </c>
      <c r="I10" s="21" t="s">
        <v>16</v>
      </c>
      <c r="J10" s="21" t="s">
        <v>17</v>
      </c>
      <c r="K10" s="21" t="s">
        <v>18</v>
      </c>
      <c r="L10" s="21" t="s">
        <v>243</v>
      </c>
      <c r="M10" s="21" t="s">
        <v>19</v>
      </c>
      <c r="N10" s="21" t="s">
        <v>20</v>
      </c>
      <c r="O10" s="21" t="s">
        <v>21</v>
      </c>
      <c r="P10" s="21" t="s">
        <v>22</v>
      </c>
      <c r="Q10" s="21" t="s">
        <v>23</v>
      </c>
      <c r="R10" s="21" t="s">
        <v>24</v>
      </c>
      <c r="S10" s="21" t="s">
        <v>25</v>
      </c>
      <c r="T10" s="21" t="s">
        <v>26</v>
      </c>
      <c r="U10" s="21" t="s">
        <v>27</v>
      </c>
      <c r="V10" s="21" t="s">
        <v>244</v>
      </c>
      <c r="W10" s="21" t="s">
        <v>28</v>
      </c>
      <c r="X10" s="21" t="s">
        <v>29</v>
      </c>
      <c r="Y10" s="21" t="s">
        <v>30</v>
      </c>
    </row>
    <row r="11" spans="1:25" ht="15" customHeight="1" x14ac:dyDescent="0.2">
      <c r="A11" s="22" t="s">
        <v>31</v>
      </c>
      <c r="B11" s="20" t="s">
        <v>32</v>
      </c>
      <c r="C11" s="23" t="s">
        <v>33</v>
      </c>
      <c r="D11" s="23" t="s">
        <v>34</v>
      </c>
      <c r="E11" s="23" t="s">
        <v>35</v>
      </c>
      <c r="F11" s="23" t="s">
        <v>34</v>
      </c>
      <c r="G11" s="24" t="s">
        <v>36</v>
      </c>
      <c r="H11" s="25" t="s">
        <v>37</v>
      </c>
      <c r="I11" s="25" t="s">
        <v>38</v>
      </c>
      <c r="J11" s="23" t="s">
        <v>38</v>
      </c>
      <c r="K11" s="26">
        <v>623265</v>
      </c>
      <c r="L11" s="27" t="s">
        <v>38</v>
      </c>
      <c r="M11" s="28">
        <v>0</v>
      </c>
      <c r="N11" s="28">
        <v>0</v>
      </c>
      <c r="O11" s="28">
        <v>0</v>
      </c>
      <c r="P11" s="28">
        <v>0</v>
      </c>
      <c r="Q11" s="28">
        <v>0</v>
      </c>
      <c r="R11" s="28">
        <v>61336</v>
      </c>
      <c r="S11" s="28">
        <v>189588</v>
      </c>
      <c r="T11" s="28">
        <v>196803</v>
      </c>
      <c r="U11" s="28">
        <v>175538</v>
      </c>
      <c r="V11" s="28">
        <v>0</v>
      </c>
      <c r="W11" s="28">
        <v>0</v>
      </c>
      <c r="X11" s="28">
        <f>SUM(tbl_AllocBal2022[[#This Row],[1st Apportionment]:[Invoices]])</f>
        <v>623265</v>
      </c>
      <c r="Y11" s="28">
        <f>tbl_AllocBal2022[[#This Row],[2022‒23
Final
Allocation
Amount]]-tbl_AllocBal2022[[#This Row],[Total Paid]]</f>
        <v>0</v>
      </c>
    </row>
    <row r="12" spans="1:25" ht="15" customHeight="1" x14ac:dyDescent="0.2">
      <c r="A12" s="22" t="s">
        <v>39</v>
      </c>
      <c r="B12" s="20" t="s">
        <v>40</v>
      </c>
      <c r="C12" s="1" t="s">
        <v>41</v>
      </c>
      <c r="D12" s="1" t="s">
        <v>42</v>
      </c>
      <c r="E12" s="1" t="s">
        <v>35</v>
      </c>
      <c r="F12" s="23" t="s">
        <v>42</v>
      </c>
      <c r="G12" s="4" t="s">
        <v>43</v>
      </c>
      <c r="H12" s="29" t="s">
        <v>37</v>
      </c>
      <c r="I12" s="25" t="s">
        <v>38</v>
      </c>
      <c r="J12" s="23" t="s">
        <v>38</v>
      </c>
      <c r="K12" s="26">
        <v>58431</v>
      </c>
      <c r="L12" s="27" t="s">
        <v>38</v>
      </c>
      <c r="M12" s="28">
        <v>0</v>
      </c>
      <c r="N12" s="28">
        <v>26568</v>
      </c>
      <c r="O12" s="28">
        <v>31851</v>
      </c>
      <c r="P12" s="28">
        <v>12</v>
      </c>
      <c r="Q12" s="28">
        <v>0</v>
      </c>
      <c r="R12" s="28">
        <v>0</v>
      </c>
      <c r="S12" s="28">
        <v>0</v>
      </c>
      <c r="T12" s="28">
        <v>0</v>
      </c>
      <c r="U12" s="28">
        <v>0</v>
      </c>
      <c r="V12" s="28">
        <v>0</v>
      </c>
      <c r="W12" s="28">
        <v>0</v>
      </c>
      <c r="X12" s="28">
        <f>SUM(tbl_AllocBal2022[[#This Row],[1st Apportionment]:[Invoices]])</f>
        <v>58431</v>
      </c>
      <c r="Y12" s="28">
        <f>tbl_AllocBal2022[[#This Row],[2022‒23
Final
Allocation
Amount]]-tbl_AllocBal2022[[#This Row],[Total Paid]]</f>
        <v>0</v>
      </c>
    </row>
    <row r="13" spans="1:25" ht="15" customHeight="1" x14ac:dyDescent="0.2">
      <c r="A13" s="22" t="s">
        <v>44</v>
      </c>
      <c r="B13" s="20" t="s">
        <v>45</v>
      </c>
      <c r="C13" s="1" t="s">
        <v>46</v>
      </c>
      <c r="D13" s="1" t="s">
        <v>47</v>
      </c>
      <c r="E13" s="1" t="s">
        <v>35</v>
      </c>
      <c r="F13" s="23" t="s">
        <v>47</v>
      </c>
      <c r="G13" s="4" t="s">
        <v>48</v>
      </c>
      <c r="H13" s="25" t="s">
        <v>37</v>
      </c>
      <c r="I13" s="25" t="s">
        <v>38</v>
      </c>
      <c r="J13" s="23" t="s">
        <v>38</v>
      </c>
      <c r="K13" s="26">
        <v>376556</v>
      </c>
      <c r="L13" s="27" t="s">
        <v>38</v>
      </c>
      <c r="M13" s="28">
        <v>54902</v>
      </c>
      <c r="N13" s="28">
        <v>254706</v>
      </c>
      <c r="O13" s="28">
        <v>66868</v>
      </c>
      <c r="P13" s="28">
        <v>80</v>
      </c>
      <c r="Q13" s="28">
        <v>0</v>
      </c>
      <c r="R13" s="28">
        <v>0</v>
      </c>
      <c r="S13" s="28">
        <v>0</v>
      </c>
      <c r="T13" s="28">
        <v>0</v>
      </c>
      <c r="U13" s="28">
        <v>0</v>
      </c>
      <c r="V13" s="28">
        <v>0</v>
      </c>
      <c r="W13" s="28">
        <v>0</v>
      </c>
      <c r="X13" s="28">
        <f>SUM(tbl_AllocBal2022[[#This Row],[1st Apportionment]:[Invoices]])</f>
        <v>376556</v>
      </c>
      <c r="Y13" s="28">
        <f>tbl_AllocBal2022[[#This Row],[2022‒23
Final
Allocation
Amount]]-tbl_AllocBal2022[[#This Row],[Total Paid]]</f>
        <v>0</v>
      </c>
    </row>
    <row r="14" spans="1:25" ht="15" customHeight="1" x14ac:dyDescent="0.2">
      <c r="A14" s="22" t="s">
        <v>49</v>
      </c>
      <c r="B14" s="20" t="s">
        <v>50</v>
      </c>
      <c r="C14" s="23" t="s">
        <v>51</v>
      </c>
      <c r="D14" s="23" t="s">
        <v>52</v>
      </c>
      <c r="E14" s="23" t="s">
        <v>35</v>
      </c>
      <c r="F14" s="23" t="s">
        <v>52</v>
      </c>
      <c r="G14" s="24" t="s">
        <v>53</v>
      </c>
      <c r="H14" s="29" t="s">
        <v>37</v>
      </c>
      <c r="I14" s="25" t="s">
        <v>38</v>
      </c>
      <c r="J14" s="23" t="s">
        <v>38</v>
      </c>
      <c r="K14" s="26">
        <v>90893</v>
      </c>
      <c r="L14" s="27" t="s">
        <v>246</v>
      </c>
      <c r="M14" s="28">
        <v>21453</v>
      </c>
      <c r="N14" s="28">
        <v>32372</v>
      </c>
      <c r="O14" s="28">
        <v>12635</v>
      </c>
      <c r="P14" s="28">
        <v>0</v>
      </c>
      <c r="Q14" s="28">
        <v>7523</v>
      </c>
      <c r="R14" s="28">
        <v>16910</v>
      </c>
      <c r="S14" s="28">
        <v>0</v>
      </c>
      <c r="T14" s="28">
        <v>0</v>
      </c>
      <c r="U14" s="28">
        <v>0</v>
      </c>
      <c r="V14" s="28">
        <v>0</v>
      </c>
      <c r="W14" s="28">
        <v>0</v>
      </c>
      <c r="X14" s="28">
        <f>SUM(tbl_AllocBal2022[[#This Row],[1st Apportionment]:[Invoices]])</f>
        <v>90893</v>
      </c>
      <c r="Y14" s="28">
        <f>tbl_AllocBal2022[[#This Row],[2022‒23
Final
Allocation
Amount]]-tbl_AllocBal2022[[#This Row],[Total Paid]]</f>
        <v>0</v>
      </c>
    </row>
    <row r="15" spans="1:25" ht="15" customHeight="1" x14ac:dyDescent="0.2">
      <c r="A15" s="22" t="s">
        <v>54</v>
      </c>
      <c r="B15" s="20" t="s">
        <v>55</v>
      </c>
      <c r="C15" s="23" t="s">
        <v>56</v>
      </c>
      <c r="D15" s="23" t="s">
        <v>57</v>
      </c>
      <c r="E15" s="23" t="s">
        <v>35</v>
      </c>
      <c r="F15" s="23" t="s">
        <v>57</v>
      </c>
      <c r="G15" s="24" t="s">
        <v>58</v>
      </c>
      <c r="H15" s="25" t="s">
        <v>37</v>
      </c>
      <c r="I15" s="25" t="s">
        <v>38</v>
      </c>
      <c r="J15" s="23" t="s">
        <v>38</v>
      </c>
      <c r="K15" s="26">
        <v>45446</v>
      </c>
      <c r="L15" s="27" t="s">
        <v>38</v>
      </c>
      <c r="M15" s="28">
        <v>0</v>
      </c>
      <c r="N15" s="28">
        <v>45437</v>
      </c>
      <c r="O15" s="28">
        <v>0</v>
      </c>
      <c r="P15" s="28">
        <v>0</v>
      </c>
      <c r="Q15" s="28">
        <v>0</v>
      </c>
      <c r="R15" s="28">
        <v>9</v>
      </c>
      <c r="S15" s="28">
        <v>0</v>
      </c>
      <c r="T15" s="28">
        <v>0</v>
      </c>
      <c r="U15" s="28">
        <v>0</v>
      </c>
      <c r="V15" s="28">
        <v>0</v>
      </c>
      <c r="W15" s="28">
        <v>0</v>
      </c>
      <c r="X15" s="28">
        <f>SUM(tbl_AllocBal2022[[#This Row],[1st Apportionment]:[Invoices]])</f>
        <v>45446</v>
      </c>
      <c r="Y15" s="28">
        <f>tbl_AllocBal2022[[#This Row],[2022‒23
Final
Allocation
Amount]]-tbl_AllocBal2022[[#This Row],[Total Paid]]</f>
        <v>0</v>
      </c>
    </row>
    <row r="16" spans="1:25" ht="15" customHeight="1" x14ac:dyDescent="0.2">
      <c r="A16" s="22" t="s">
        <v>59</v>
      </c>
      <c r="B16" s="20" t="s">
        <v>60</v>
      </c>
      <c r="C16" s="23" t="s">
        <v>61</v>
      </c>
      <c r="D16" s="23" t="s">
        <v>62</v>
      </c>
      <c r="E16" s="23" t="s">
        <v>35</v>
      </c>
      <c r="F16" s="23" t="s">
        <v>62</v>
      </c>
      <c r="G16" s="24" t="s">
        <v>63</v>
      </c>
      <c r="H16" s="29" t="s">
        <v>37</v>
      </c>
      <c r="I16" s="25" t="s">
        <v>38</v>
      </c>
      <c r="J16" s="23" t="s">
        <v>38</v>
      </c>
      <c r="K16" s="26">
        <v>941390</v>
      </c>
      <c r="L16" s="27" t="s">
        <v>38</v>
      </c>
      <c r="M16" s="28">
        <v>229201</v>
      </c>
      <c r="N16" s="28">
        <v>96836</v>
      </c>
      <c r="O16" s="28">
        <v>26426</v>
      </c>
      <c r="P16" s="28">
        <v>174513</v>
      </c>
      <c r="Q16" s="28">
        <v>249021</v>
      </c>
      <c r="R16" s="28">
        <v>165393</v>
      </c>
      <c r="S16" s="28">
        <v>0</v>
      </c>
      <c r="T16" s="28">
        <v>0</v>
      </c>
      <c r="U16" s="28">
        <v>0</v>
      </c>
      <c r="V16" s="28">
        <v>0</v>
      </c>
      <c r="W16" s="28">
        <v>0</v>
      </c>
      <c r="X16" s="28">
        <f>SUM(tbl_AllocBal2022[[#This Row],[1st Apportionment]:[Invoices]])</f>
        <v>941390</v>
      </c>
      <c r="Y16" s="28">
        <f>tbl_AllocBal2022[[#This Row],[2022‒23
Final
Allocation
Amount]]-tbl_AllocBal2022[[#This Row],[Total Paid]]</f>
        <v>0</v>
      </c>
    </row>
    <row r="17" spans="1:25" ht="15" customHeight="1" x14ac:dyDescent="0.2">
      <c r="A17" s="22" t="s">
        <v>64</v>
      </c>
      <c r="B17" s="20" t="s">
        <v>65</v>
      </c>
      <c r="C17" s="23" t="s">
        <v>66</v>
      </c>
      <c r="D17" s="23" t="s">
        <v>67</v>
      </c>
      <c r="E17" s="23" t="s">
        <v>35</v>
      </c>
      <c r="F17" s="23" t="s">
        <v>67</v>
      </c>
      <c r="G17" s="24" t="s">
        <v>68</v>
      </c>
      <c r="H17" s="25" t="s">
        <v>37</v>
      </c>
      <c r="I17" s="25" t="s">
        <v>38</v>
      </c>
      <c r="J17" s="23" t="s">
        <v>38</v>
      </c>
      <c r="K17" s="26">
        <v>77908</v>
      </c>
      <c r="L17" s="27" t="s">
        <v>38</v>
      </c>
      <c r="M17" s="28">
        <v>18968</v>
      </c>
      <c r="N17" s="28">
        <v>44178</v>
      </c>
      <c r="O17" s="28">
        <v>14746</v>
      </c>
      <c r="P17" s="28">
        <v>16</v>
      </c>
      <c r="Q17" s="28">
        <v>0</v>
      </c>
      <c r="R17" s="28">
        <v>0</v>
      </c>
      <c r="S17" s="28">
        <v>0</v>
      </c>
      <c r="T17" s="28">
        <v>0</v>
      </c>
      <c r="U17" s="28">
        <v>0</v>
      </c>
      <c r="V17" s="28">
        <v>0</v>
      </c>
      <c r="W17" s="28">
        <v>0</v>
      </c>
      <c r="X17" s="28">
        <f>SUM(tbl_AllocBal2022[[#This Row],[1st Apportionment]:[Invoices]])</f>
        <v>77908</v>
      </c>
      <c r="Y17" s="28">
        <f>tbl_AllocBal2022[[#This Row],[2022‒23
Final
Allocation
Amount]]-tbl_AllocBal2022[[#This Row],[Total Paid]]</f>
        <v>0</v>
      </c>
    </row>
    <row r="18" spans="1:25" ht="15" customHeight="1" x14ac:dyDescent="0.2">
      <c r="A18" s="22" t="s">
        <v>69</v>
      </c>
      <c r="B18" s="20" t="s">
        <v>70</v>
      </c>
      <c r="C18" s="23" t="s">
        <v>71</v>
      </c>
      <c r="D18" s="23" t="s">
        <v>72</v>
      </c>
      <c r="E18" s="23" t="s">
        <v>35</v>
      </c>
      <c r="F18" s="23" t="s">
        <v>72</v>
      </c>
      <c r="G18" s="24" t="s">
        <v>73</v>
      </c>
      <c r="H18" s="29" t="s">
        <v>37</v>
      </c>
      <c r="I18" s="25" t="s">
        <v>38</v>
      </c>
      <c r="J18" s="23" t="s">
        <v>38</v>
      </c>
      <c r="K18" s="26">
        <v>71416</v>
      </c>
      <c r="L18" s="27" t="s">
        <v>38</v>
      </c>
      <c r="M18" s="28">
        <v>17388</v>
      </c>
      <c r="N18" s="28">
        <v>0</v>
      </c>
      <c r="O18" s="28">
        <v>43905</v>
      </c>
      <c r="P18" s="28">
        <v>10123</v>
      </c>
      <c r="Q18" s="28">
        <v>0</v>
      </c>
      <c r="R18" s="28">
        <v>0</v>
      </c>
      <c r="S18" s="28">
        <v>0</v>
      </c>
      <c r="T18" s="28">
        <v>0</v>
      </c>
      <c r="U18" s="28">
        <v>0</v>
      </c>
      <c r="V18" s="28">
        <v>0</v>
      </c>
      <c r="W18" s="28">
        <v>0</v>
      </c>
      <c r="X18" s="28">
        <f>SUM(tbl_AllocBal2022[[#This Row],[1st Apportionment]:[Invoices]])</f>
        <v>71416</v>
      </c>
      <c r="Y18" s="28">
        <f>tbl_AllocBal2022[[#This Row],[2022‒23
Final
Allocation
Amount]]-tbl_AllocBal2022[[#This Row],[Total Paid]]</f>
        <v>0</v>
      </c>
    </row>
    <row r="19" spans="1:25" ht="15" customHeight="1" x14ac:dyDescent="0.2">
      <c r="A19" s="22" t="s">
        <v>74</v>
      </c>
      <c r="B19" s="20" t="s">
        <v>75</v>
      </c>
      <c r="C19" s="23" t="s">
        <v>76</v>
      </c>
      <c r="D19" s="23" t="s">
        <v>77</v>
      </c>
      <c r="E19" s="23" t="s">
        <v>35</v>
      </c>
      <c r="F19" s="23" t="s">
        <v>77</v>
      </c>
      <c r="G19" s="24" t="s">
        <v>78</v>
      </c>
      <c r="H19" s="25" t="s">
        <v>37</v>
      </c>
      <c r="I19" s="25" t="s">
        <v>38</v>
      </c>
      <c r="J19" s="23" t="s">
        <v>38</v>
      </c>
      <c r="K19" s="26">
        <v>1233546</v>
      </c>
      <c r="L19" s="27" t="s">
        <v>38</v>
      </c>
      <c r="M19" s="28">
        <v>280193</v>
      </c>
      <c r="N19" s="28">
        <v>0</v>
      </c>
      <c r="O19" s="28">
        <v>456752</v>
      </c>
      <c r="P19" s="28">
        <v>240332</v>
      </c>
      <c r="Q19" s="28">
        <v>0</v>
      </c>
      <c r="R19" s="28">
        <v>256269</v>
      </c>
      <c r="S19" s="28">
        <v>0</v>
      </c>
      <c r="T19" s="28">
        <v>0</v>
      </c>
      <c r="U19" s="28">
        <v>0</v>
      </c>
      <c r="V19" s="28">
        <v>0</v>
      </c>
      <c r="W19" s="28">
        <v>0</v>
      </c>
      <c r="X19" s="28">
        <f>SUM(tbl_AllocBal2022[[#This Row],[1st Apportionment]:[Invoices]])</f>
        <v>1233546</v>
      </c>
      <c r="Y19" s="28">
        <f>tbl_AllocBal2022[[#This Row],[2022‒23
Final
Allocation
Amount]]-tbl_AllocBal2022[[#This Row],[Total Paid]]</f>
        <v>0</v>
      </c>
    </row>
    <row r="20" spans="1:25" ht="15" customHeight="1" x14ac:dyDescent="0.2">
      <c r="A20" s="22" t="s">
        <v>79</v>
      </c>
      <c r="B20" s="20" t="s">
        <v>80</v>
      </c>
      <c r="C20" s="23" t="s">
        <v>81</v>
      </c>
      <c r="D20" s="23" t="s">
        <v>82</v>
      </c>
      <c r="E20" s="23" t="s">
        <v>35</v>
      </c>
      <c r="F20" s="23" t="s">
        <v>82</v>
      </c>
      <c r="G20" s="24" t="s">
        <v>83</v>
      </c>
      <c r="H20" s="29" t="s">
        <v>37</v>
      </c>
      <c r="I20" s="25" t="s">
        <v>38</v>
      </c>
      <c r="J20" s="23" t="s">
        <v>38</v>
      </c>
      <c r="K20" s="26">
        <v>188278</v>
      </c>
      <c r="L20" s="27" t="s">
        <v>38</v>
      </c>
      <c r="M20" s="28">
        <v>44785</v>
      </c>
      <c r="N20" s="28">
        <v>77018</v>
      </c>
      <c r="O20" s="28">
        <v>62957</v>
      </c>
      <c r="P20" s="28">
        <v>0</v>
      </c>
      <c r="Q20" s="28">
        <v>3518</v>
      </c>
      <c r="R20" s="28">
        <v>0</v>
      </c>
      <c r="S20" s="28">
        <v>0</v>
      </c>
      <c r="T20" s="28">
        <v>0</v>
      </c>
      <c r="U20" s="28">
        <v>0</v>
      </c>
      <c r="V20" s="28">
        <v>0</v>
      </c>
      <c r="W20" s="28">
        <v>0</v>
      </c>
      <c r="X20" s="28">
        <f>SUM(tbl_AllocBal2022[[#This Row],[1st Apportionment]:[Invoices]])</f>
        <v>188278</v>
      </c>
      <c r="Y20" s="28">
        <f>tbl_AllocBal2022[[#This Row],[2022‒23
Final
Allocation
Amount]]-tbl_AllocBal2022[[#This Row],[Total Paid]]</f>
        <v>0</v>
      </c>
    </row>
    <row r="21" spans="1:25" ht="15" customHeight="1" x14ac:dyDescent="0.2">
      <c r="A21" s="22" t="s">
        <v>84</v>
      </c>
      <c r="B21" s="20" t="s">
        <v>85</v>
      </c>
      <c r="C21" s="23" t="s">
        <v>86</v>
      </c>
      <c r="D21" s="23" t="s">
        <v>87</v>
      </c>
      <c r="E21" s="23" t="s">
        <v>35</v>
      </c>
      <c r="F21" s="23" t="s">
        <v>87</v>
      </c>
      <c r="G21" s="24" t="s">
        <v>88</v>
      </c>
      <c r="H21" s="25" t="s">
        <v>37</v>
      </c>
      <c r="I21" s="25" t="s">
        <v>38</v>
      </c>
      <c r="J21" s="23" t="s">
        <v>38</v>
      </c>
      <c r="K21" s="26">
        <v>2837156</v>
      </c>
      <c r="L21" s="27" t="s">
        <v>38</v>
      </c>
      <c r="M21" s="28">
        <v>0</v>
      </c>
      <c r="N21" s="28">
        <v>0</v>
      </c>
      <c r="O21" s="28">
        <v>1364533</v>
      </c>
      <c r="P21" s="28">
        <v>0</v>
      </c>
      <c r="Q21" s="28">
        <v>662053</v>
      </c>
      <c r="R21" s="28">
        <v>810570</v>
      </c>
      <c r="S21" s="28">
        <v>0</v>
      </c>
      <c r="T21" s="28">
        <v>0</v>
      </c>
      <c r="U21" s="28">
        <v>0</v>
      </c>
      <c r="V21" s="28">
        <v>0</v>
      </c>
      <c r="W21" s="28">
        <v>0</v>
      </c>
      <c r="X21" s="28">
        <f>SUM(tbl_AllocBal2022[[#This Row],[1st Apportionment]:[Invoices]])</f>
        <v>2837156</v>
      </c>
      <c r="Y21" s="28">
        <f>tbl_AllocBal2022[[#This Row],[2022‒23
Final
Allocation
Amount]]-tbl_AllocBal2022[[#This Row],[Total Paid]]</f>
        <v>0</v>
      </c>
    </row>
    <row r="22" spans="1:25" ht="15" customHeight="1" x14ac:dyDescent="0.2">
      <c r="A22" s="22" t="s">
        <v>89</v>
      </c>
      <c r="B22" s="20" t="s">
        <v>90</v>
      </c>
      <c r="C22" s="23" t="s">
        <v>91</v>
      </c>
      <c r="D22" s="23" t="s">
        <v>92</v>
      </c>
      <c r="E22" s="23" t="s">
        <v>35</v>
      </c>
      <c r="F22" s="23" t="s">
        <v>92</v>
      </c>
      <c r="G22" s="24" t="s">
        <v>93</v>
      </c>
      <c r="H22" s="29" t="s">
        <v>37</v>
      </c>
      <c r="I22" s="25" t="s">
        <v>38</v>
      </c>
      <c r="J22" s="23" t="s">
        <v>38</v>
      </c>
      <c r="K22" s="26">
        <v>188278</v>
      </c>
      <c r="L22" s="27" t="s">
        <v>38</v>
      </c>
      <c r="M22" s="28">
        <v>45840</v>
      </c>
      <c r="N22" s="28">
        <v>86956</v>
      </c>
      <c r="O22" s="28">
        <v>55442</v>
      </c>
      <c r="P22" s="28">
        <v>0</v>
      </c>
      <c r="Q22" s="28">
        <v>40</v>
      </c>
      <c r="R22" s="28">
        <v>0</v>
      </c>
      <c r="S22" s="28">
        <v>0</v>
      </c>
      <c r="T22" s="28">
        <v>0</v>
      </c>
      <c r="U22" s="28">
        <v>0</v>
      </c>
      <c r="V22" s="28">
        <v>0</v>
      </c>
      <c r="W22" s="28">
        <v>0</v>
      </c>
      <c r="X22" s="28">
        <f>SUM(tbl_AllocBal2022[[#This Row],[1st Apportionment]:[Invoices]])</f>
        <v>188278</v>
      </c>
      <c r="Y22" s="28">
        <f>tbl_AllocBal2022[[#This Row],[2022‒23
Final
Allocation
Amount]]-tbl_AllocBal2022[[#This Row],[Total Paid]]</f>
        <v>0</v>
      </c>
    </row>
    <row r="23" spans="1:25" ht="15" customHeight="1" x14ac:dyDescent="0.2">
      <c r="A23" s="22" t="s">
        <v>94</v>
      </c>
      <c r="B23" s="20" t="s">
        <v>95</v>
      </c>
      <c r="C23" s="23" t="s">
        <v>96</v>
      </c>
      <c r="D23" s="23" t="s">
        <v>97</v>
      </c>
      <c r="E23" s="23" t="s">
        <v>35</v>
      </c>
      <c r="F23" s="23" t="s">
        <v>97</v>
      </c>
      <c r="G23" s="24" t="s">
        <v>98</v>
      </c>
      <c r="H23" s="25" t="s">
        <v>37</v>
      </c>
      <c r="I23" s="25" t="s">
        <v>38</v>
      </c>
      <c r="J23" s="23" t="s">
        <v>38</v>
      </c>
      <c r="K23" s="26">
        <v>97385</v>
      </c>
      <c r="L23" s="27" t="s">
        <v>38</v>
      </c>
      <c r="M23" s="28">
        <v>0</v>
      </c>
      <c r="N23" s="28">
        <v>167</v>
      </c>
      <c r="O23" s="28">
        <v>66024</v>
      </c>
      <c r="P23" s="28">
        <v>31194</v>
      </c>
      <c r="Q23" s="28">
        <v>0</v>
      </c>
      <c r="R23" s="28">
        <v>0</v>
      </c>
      <c r="S23" s="28">
        <v>0</v>
      </c>
      <c r="T23" s="28">
        <v>0</v>
      </c>
      <c r="U23" s="28">
        <v>0</v>
      </c>
      <c r="V23" s="28">
        <v>0</v>
      </c>
      <c r="W23" s="28">
        <v>0</v>
      </c>
      <c r="X23" s="28">
        <f>SUM(tbl_AllocBal2022[[#This Row],[1st Apportionment]:[Invoices]])</f>
        <v>97385</v>
      </c>
      <c r="Y23" s="28">
        <f>tbl_AllocBal2022[[#This Row],[2022‒23
Final
Allocation
Amount]]-tbl_AllocBal2022[[#This Row],[Total Paid]]</f>
        <v>0</v>
      </c>
    </row>
    <row r="24" spans="1:25" ht="15" customHeight="1" x14ac:dyDescent="0.2">
      <c r="A24" s="22" t="s">
        <v>99</v>
      </c>
      <c r="B24" s="20" t="s">
        <v>100</v>
      </c>
      <c r="C24" s="23" t="s">
        <v>101</v>
      </c>
      <c r="D24" s="23" t="s">
        <v>102</v>
      </c>
      <c r="E24" s="23" t="s">
        <v>35</v>
      </c>
      <c r="F24" s="23" t="s">
        <v>102</v>
      </c>
      <c r="G24" s="24" t="s">
        <v>103</v>
      </c>
      <c r="H24" s="29" t="s">
        <v>37</v>
      </c>
      <c r="I24" s="25" t="s">
        <v>38</v>
      </c>
      <c r="J24" s="23" t="s">
        <v>38</v>
      </c>
      <c r="K24" s="26">
        <v>19477</v>
      </c>
      <c r="L24" s="27" t="s">
        <v>38</v>
      </c>
      <c r="M24" s="28">
        <v>0</v>
      </c>
      <c r="N24" s="28">
        <v>4497</v>
      </c>
      <c r="O24" s="28">
        <v>3464</v>
      </c>
      <c r="P24" s="28">
        <v>10604</v>
      </c>
      <c r="Q24" s="28">
        <v>912</v>
      </c>
      <c r="R24" s="28">
        <v>0</v>
      </c>
      <c r="S24" s="28">
        <v>0</v>
      </c>
      <c r="T24" s="28">
        <v>0</v>
      </c>
      <c r="U24" s="28">
        <v>0</v>
      </c>
      <c r="V24" s="28">
        <v>0</v>
      </c>
      <c r="W24" s="28">
        <v>0</v>
      </c>
      <c r="X24" s="28">
        <f>SUM(tbl_AllocBal2022[[#This Row],[1st Apportionment]:[Invoices]])</f>
        <v>19477</v>
      </c>
      <c r="Y24" s="28">
        <f>tbl_AllocBal2022[[#This Row],[2022‒23
Final
Allocation
Amount]]-tbl_AllocBal2022[[#This Row],[Total Paid]]</f>
        <v>0</v>
      </c>
    </row>
    <row r="25" spans="1:25" x14ac:dyDescent="0.2">
      <c r="A25" s="22" t="s">
        <v>104</v>
      </c>
      <c r="B25" s="20" t="s">
        <v>105</v>
      </c>
      <c r="C25" s="23" t="s">
        <v>106</v>
      </c>
      <c r="D25" s="23" t="s">
        <v>107</v>
      </c>
      <c r="E25" s="23" t="s">
        <v>35</v>
      </c>
      <c r="F25" s="23" t="s">
        <v>107</v>
      </c>
      <c r="G25" s="24" t="s">
        <v>108</v>
      </c>
      <c r="H25" s="25" t="s">
        <v>37</v>
      </c>
      <c r="I25" s="25" t="s">
        <v>38</v>
      </c>
      <c r="J25" s="23" t="s">
        <v>38</v>
      </c>
      <c r="K25" s="26">
        <v>227232</v>
      </c>
      <c r="L25" s="27" t="s">
        <v>38</v>
      </c>
      <c r="M25" s="28">
        <v>55324</v>
      </c>
      <c r="N25" s="28">
        <v>34900</v>
      </c>
      <c r="O25" s="28">
        <v>0</v>
      </c>
      <c r="P25" s="28">
        <v>31266</v>
      </c>
      <c r="Q25" s="28">
        <v>57245</v>
      </c>
      <c r="R25" s="28">
        <v>12452</v>
      </c>
      <c r="S25" s="28">
        <v>36045</v>
      </c>
      <c r="T25" s="28">
        <v>0</v>
      </c>
      <c r="U25" s="28">
        <v>0</v>
      </c>
      <c r="V25" s="28">
        <v>0</v>
      </c>
      <c r="W25" s="28">
        <v>0</v>
      </c>
      <c r="X25" s="28">
        <f>SUM(tbl_AllocBal2022[[#This Row],[1st Apportionment]:[Invoices]])</f>
        <v>227232</v>
      </c>
      <c r="Y25" s="28">
        <f>tbl_AllocBal2022[[#This Row],[2022‒23
Final
Allocation
Amount]]-tbl_AllocBal2022[[#This Row],[Total Paid]]</f>
        <v>0</v>
      </c>
    </row>
    <row r="26" spans="1:25" ht="15" customHeight="1" x14ac:dyDescent="0.2">
      <c r="A26" s="22" t="s">
        <v>109</v>
      </c>
      <c r="B26" s="20" t="s">
        <v>110</v>
      </c>
      <c r="C26" s="23" t="s">
        <v>111</v>
      </c>
      <c r="D26" s="23" t="s">
        <v>112</v>
      </c>
      <c r="E26" s="23" t="s">
        <v>35</v>
      </c>
      <c r="F26" s="23" t="s">
        <v>112</v>
      </c>
      <c r="G26" s="24" t="s">
        <v>113</v>
      </c>
      <c r="H26" s="29" t="s">
        <v>37</v>
      </c>
      <c r="I26" s="25" t="s">
        <v>38</v>
      </c>
      <c r="J26" s="23" t="s">
        <v>38</v>
      </c>
      <c r="K26" s="26">
        <v>493418</v>
      </c>
      <c r="L26" s="27" t="s">
        <v>38</v>
      </c>
      <c r="M26" s="28">
        <v>0</v>
      </c>
      <c r="N26" s="28">
        <v>142080</v>
      </c>
      <c r="O26" s="28">
        <v>0</v>
      </c>
      <c r="P26" s="28">
        <v>233340</v>
      </c>
      <c r="Q26" s="28">
        <v>117998</v>
      </c>
      <c r="R26" s="28">
        <v>0</v>
      </c>
      <c r="S26" s="28">
        <v>0</v>
      </c>
      <c r="T26" s="28">
        <v>0</v>
      </c>
      <c r="U26" s="28">
        <v>0</v>
      </c>
      <c r="V26" s="28">
        <v>0</v>
      </c>
      <c r="W26" s="28">
        <v>0</v>
      </c>
      <c r="X26" s="28">
        <f>SUM(tbl_AllocBal2022[[#This Row],[1st Apportionment]:[Invoices]])</f>
        <v>493418</v>
      </c>
      <c r="Y26" s="28">
        <f>tbl_AllocBal2022[[#This Row],[2022‒23
Final
Allocation
Amount]]-tbl_AllocBal2022[[#This Row],[Total Paid]]</f>
        <v>0</v>
      </c>
    </row>
    <row r="27" spans="1:25" ht="15" customHeight="1" x14ac:dyDescent="0.2">
      <c r="A27" s="22" t="s">
        <v>114</v>
      </c>
      <c r="B27" s="20" t="s">
        <v>115</v>
      </c>
      <c r="C27" s="23" t="s">
        <v>116</v>
      </c>
      <c r="D27" s="23" t="s">
        <v>117</v>
      </c>
      <c r="E27" s="23" t="s">
        <v>35</v>
      </c>
      <c r="F27" s="23" t="s">
        <v>117</v>
      </c>
      <c r="G27" s="24" t="s">
        <v>118</v>
      </c>
      <c r="H27" s="25" t="s">
        <v>37</v>
      </c>
      <c r="I27" s="25" t="s">
        <v>38</v>
      </c>
      <c r="J27" s="23" t="s">
        <v>38</v>
      </c>
      <c r="K27" s="26">
        <v>123355</v>
      </c>
      <c r="L27" s="27" t="s">
        <v>38</v>
      </c>
      <c r="M27" s="28">
        <v>17475</v>
      </c>
      <c r="N27" s="28">
        <v>34534</v>
      </c>
      <c r="O27" s="28">
        <v>1782</v>
      </c>
      <c r="P27" s="28">
        <v>0</v>
      </c>
      <c r="Q27" s="28">
        <v>0</v>
      </c>
      <c r="R27" s="28">
        <v>0</v>
      </c>
      <c r="S27" s="28">
        <v>35837</v>
      </c>
      <c r="T27" s="28">
        <v>33727</v>
      </c>
      <c r="U27" s="28">
        <v>0</v>
      </c>
      <c r="V27" s="28">
        <v>0</v>
      </c>
      <c r="W27" s="28">
        <v>0</v>
      </c>
      <c r="X27" s="28">
        <f>SUM(tbl_AllocBal2022[[#This Row],[1st Apportionment]:[Invoices]])</f>
        <v>123355</v>
      </c>
      <c r="Y27" s="28">
        <f>tbl_AllocBal2022[[#This Row],[2022‒23
Final
Allocation
Amount]]-tbl_AllocBal2022[[#This Row],[Total Paid]]</f>
        <v>0</v>
      </c>
    </row>
    <row r="28" spans="1:25" ht="15" customHeight="1" x14ac:dyDescent="0.2">
      <c r="A28" s="22" t="s">
        <v>119</v>
      </c>
      <c r="B28" s="20" t="s">
        <v>120</v>
      </c>
      <c r="C28" s="23" t="s">
        <v>121</v>
      </c>
      <c r="D28" s="23" t="s">
        <v>122</v>
      </c>
      <c r="E28" s="23" t="s">
        <v>35</v>
      </c>
      <c r="F28" s="23" t="s">
        <v>122</v>
      </c>
      <c r="G28" s="24" t="s">
        <v>123</v>
      </c>
      <c r="H28" s="29" t="s">
        <v>37</v>
      </c>
      <c r="I28" s="25" t="s">
        <v>38</v>
      </c>
      <c r="J28" s="23" t="s">
        <v>38</v>
      </c>
      <c r="K28" s="26">
        <v>1188100</v>
      </c>
      <c r="L28" s="27" t="s">
        <v>38</v>
      </c>
      <c r="M28" s="28">
        <v>261166</v>
      </c>
      <c r="N28" s="28">
        <v>601952</v>
      </c>
      <c r="O28" s="28">
        <v>0</v>
      </c>
      <c r="P28" s="28">
        <v>297498</v>
      </c>
      <c r="Q28" s="28">
        <v>27484</v>
      </c>
      <c r="R28" s="28">
        <v>0</v>
      </c>
      <c r="S28" s="28">
        <v>0</v>
      </c>
      <c r="T28" s="28">
        <v>0</v>
      </c>
      <c r="U28" s="28">
        <v>0</v>
      </c>
      <c r="V28" s="28">
        <v>0</v>
      </c>
      <c r="W28" s="28">
        <v>0</v>
      </c>
      <c r="X28" s="28">
        <f>SUM(tbl_AllocBal2022[[#This Row],[1st Apportionment]:[Invoices]])</f>
        <v>1188100</v>
      </c>
      <c r="Y28" s="28">
        <f>tbl_AllocBal2022[[#This Row],[2022‒23
Final
Allocation
Amount]]-tbl_AllocBal2022[[#This Row],[Total Paid]]</f>
        <v>0</v>
      </c>
    </row>
    <row r="29" spans="1:25" ht="15" customHeight="1" x14ac:dyDescent="0.2">
      <c r="A29" s="22" t="s">
        <v>124</v>
      </c>
      <c r="B29" s="20" t="s">
        <v>125</v>
      </c>
      <c r="C29" s="23" t="s">
        <v>126</v>
      </c>
      <c r="D29" s="23" t="s">
        <v>127</v>
      </c>
      <c r="E29" s="23" t="s">
        <v>35</v>
      </c>
      <c r="F29" s="23" t="s">
        <v>127</v>
      </c>
      <c r="G29" s="24" t="s">
        <v>128</v>
      </c>
      <c r="H29" s="25" t="s">
        <v>37</v>
      </c>
      <c r="I29" s="25" t="s">
        <v>38</v>
      </c>
      <c r="J29" s="23" t="s">
        <v>38</v>
      </c>
      <c r="K29" s="26">
        <v>110370</v>
      </c>
      <c r="L29" s="27" t="s">
        <v>38</v>
      </c>
      <c r="M29" s="28">
        <v>0</v>
      </c>
      <c r="N29" s="28">
        <v>0</v>
      </c>
      <c r="O29" s="28">
        <v>110346</v>
      </c>
      <c r="P29" s="28">
        <v>24</v>
      </c>
      <c r="Q29" s="28">
        <v>0</v>
      </c>
      <c r="R29" s="28">
        <v>0</v>
      </c>
      <c r="S29" s="28">
        <v>0</v>
      </c>
      <c r="T29" s="28">
        <v>0</v>
      </c>
      <c r="U29" s="28">
        <v>0</v>
      </c>
      <c r="V29" s="28">
        <v>0</v>
      </c>
      <c r="W29" s="28">
        <v>0</v>
      </c>
      <c r="X29" s="28">
        <f>SUM(tbl_AllocBal2022[[#This Row],[1st Apportionment]:[Invoices]])</f>
        <v>110370</v>
      </c>
      <c r="Y29" s="28">
        <f>tbl_AllocBal2022[[#This Row],[2022‒23
Final
Allocation
Amount]]-tbl_AllocBal2022[[#This Row],[Total Paid]]</f>
        <v>0</v>
      </c>
    </row>
    <row r="30" spans="1:25" ht="15" customHeight="1" x14ac:dyDescent="0.2">
      <c r="A30" s="22" t="s">
        <v>129</v>
      </c>
      <c r="B30" s="20" t="s">
        <v>130</v>
      </c>
      <c r="C30" s="23" t="s">
        <v>131</v>
      </c>
      <c r="D30" s="23" t="s">
        <v>132</v>
      </c>
      <c r="E30" s="23" t="s">
        <v>35</v>
      </c>
      <c r="F30" s="23" t="s">
        <v>132</v>
      </c>
      <c r="G30" s="24" t="s">
        <v>133</v>
      </c>
      <c r="H30" s="29" t="s">
        <v>37</v>
      </c>
      <c r="I30" s="25" t="s">
        <v>38</v>
      </c>
      <c r="J30" s="23" t="s">
        <v>38</v>
      </c>
      <c r="K30" s="26">
        <v>1233546</v>
      </c>
      <c r="L30" s="27" t="s">
        <v>38</v>
      </c>
      <c r="M30" s="28">
        <v>173298</v>
      </c>
      <c r="N30" s="28">
        <v>193409</v>
      </c>
      <c r="O30" s="28">
        <v>334978</v>
      </c>
      <c r="P30" s="28">
        <v>330742</v>
      </c>
      <c r="Q30" s="28">
        <v>201119</v>
      </c>
      <c r="R30" s="28">
        <v>0</v>
      </c>
      <c r="S30" s="28">
        <v>0</v>
      </c>
      <c r="T30" s="28">
        <v>0</v>
      </c>
      <c r="U30" s="28">
        <v>0</v>
      </c>
      <c r="V30" s="28">
        <v>0</v>
      </c>
      <c r="W30" s="28">
        <v>0</v>
      </c>
      <c r="X30" s="28">
        <f>SUM(tbl_AllocBal2022[[#This Row],[1st Apportionment]:[Invoices]])</f>
        <v>1233546</v>
      </c>
      <c r="Y30" s="28">
        <f>tbl_AllocBal2022[[#This Row],[2022‒23
Final
Allocation
Amount]]-tbl_AllocBal2022[[#This Row],[Total Paid]]</f>
        <v>0</v>
      </c>
    </row>
    <row r="31" spans="1:25" ht="15" customHeight="1" x14ac:dyDescent="0.2">
      <c r="A31" s="22" t="s">
        <v>134</v>
      </c>
      <c r="B31" s="20" t="s">
        <v>135</v>
      </c>
      <c r="C31" s="23" t="s">
        <v>136</v>
      </c>
      <c r="D31" s="23" t="s">
        <v>137</v>
      </c>
      <c r="E31" s="23" t="s">
        <v>35</v>
      </c>
      <c r="F31" s="23" t="s">
        <v>137</v>
      </c>
      <c r="G31" s="24" t="s">
        <v>138</v>
      </c>
      <c r="H31" s="25" t="s">
        <v>37</v>
      </c>
      <c r="I31" s="25" t="s">
        <v>38</v>
      </c>
      <c r="J31" s="23" t="s">
        <v>38</v>
      </c>
      <c r="K31" s="26">
        <v>902436</v>
      </c>
      <c r="L31" s="27" t="s">
        <v>38</v>
      </c>
      <c r="M31" s="28">
        <v>219717</v>
      </c>
      <c r="N31" s="28">
        <v>362156</v>
      </c>
      <c r="O31" s="28">
        <v>0</v>
      </c>
      <c r="P31" s="28">
        <v>56268</v>
      </c>
      <c r="Q31" s="28">
        <v>92102</v>
      </c>
      <c r="R31" s="28">
        <v>172193</v>
      </c>
      <c r="S31" s="28">
        <v>0</v>
      </c>
      <c r="T31" s="28">
        <v>0</v>
      </c>
      <c r="U31" s="28">
        <v>0</v>
      </c>
      <c r="V31" s="28">
        <v>0</v>
      </c>
      <c r="W31" s="28">
        <v>0</v>
      </c>
      <c r="X31" s="28">
        <f>SUM(tbl_AllocBal2022[[#This Row],[1st Apportionment]:[Invoices]])</f>
        <v>902436</v>
      </c>
      <c r="Y31" s="28">
        <f>tbl_AllocBal2022[[#This Row],[2022‒23
Final
Allocation
Amount]]-tbl_AllocBal2022[[#This Row],[Total Paid]]</f>
        <v>0</v>
      </c>
    </row>
    <row r="32" spans="1:25" ht="15" customHeight="1" x14ac:dyDescent="0.2">
      <c r="A32" s="22" t="s">
        <v>139</v>
      </c>
      <c r="B32" s="20" t="s">
        <v>140</v>
      </c>
      <c r="C32" s="23" t="s">
        <v>141</v>
      </c>
      <c r="D32" s="23" t="s">
        <v>142</v>
      </c>
      <c r="E32" s="23" t="s">
        <v>35</v>
      </c>
      <c r="F32" s="23" t="s">
        <v>142</v>
      </c>
      <c r="G32" s="24" t="s">
        <v>143</v>
      </c>
      <c r="H32" s="29" t="s">
        <v>37</v>
      </c>
      <c r="I32" s="25" t="s">
        <v>38</v>
      </c>
      <c r="J32" s="23" t="s">
        <v>38</v>
      </c>
      <c r="K32" s="26">
        <v>25969</v>
      </c>
      <c r="L32" s="27" t="s">
        <v>38</v>
      </c>
      <c r="M32" s="28">
        <v>6323</v>
      </c>
      <c r="N32" s="28">
        <v>18696</v>
      </c>
      <c r="O32" s="28">
        <v>945</v>
      </c>
      <c r="P32" s="28">
        <v>5</v>
      </c>
      <c r="Q32" s="28">
        <v>0</v>
      </c>
      <c r="R32" s="28">
        <v>0</v>
      </c>
      <c r="S32" s="28">
        <v>0</v>
      </c>
      <c r="T32" s="28">
        <v>0</v>
      </c>
      <c r="U32" s="28">
        <v>0</v>
      </c>
      <c r="V32" s="28">
        <v>0</v>
      </c>
      <c r="W32" s="28">
        <v>0</v>
      </c>
      <c r="X32" s="28">
        <f>SUM(tbl_AllocBal2022[[#This Row],[1st Apportionment]:[Invoices]])</f>
        <v>25969</v>
      </c>
      <c r="Y32" s="28">
        <f>tbl_AllocBal2022[[#This Row],[2022‒23
Final
Allocation
Amount]]-tbl_AllocBal2022[[#This Row],[Total Paid]]</f>
        <v>0</v>
      </c>
    </row>
    <row r="33" spans="1:25" ht="15" customHeight="1" x14ac:dyDescent="0.2">
      <c r="A33" s="22" t="s">
        <v>144</v>
      </c>
      <c r="B33" s="20" t="s">
        <v>145</v>
      </c>
      <c r="C33" s="23" t="s">
        <v>146</v>
      </c>
      <c r="D33" s="23" t="s">
        <v>147</v>
      </c>
      <c r="E33" s="23" t="s">
        <v>35</v>
      </c>
      <c r="F33" s="23" t="s">
        <v>147</v>
      </c>
      <c r="G33" s="24" t="s">
        <v>148</v>
      </c>
      <c r="H33" s="25" t="s">
        <v>37</v>
      </c>
      <c r="I33" s="25" t="s">
        <v>38</v>
      </c>
      <c r="J33" s="23" t="s">
        <v>38</v>
      </c>
      <c r="K33" s="26">
        <v>1025791</v>
      </c>
      <c r="L33" s="27" t="s">
        <v>38</v>
      </c>
      <c r="M33" s="28">
        <v>0</v>
      </c>
      <c r="N33" s="28">
        <v>0</v>
      </c>
      <c r="O33" s="28">
        <v>0</v>
      </c>
      <c r="P33" s="28">
        <v>0</v>
      </c>
      <c r="Q33" s="28">
        <v>263001</v>
      </c>
      <c r="R33" s="28">
        <v>326924</v>
      </c>
      <c r="S33" s="28">
        <v>435866</v>
      </c>
      <c r="T33" s="28">
        <v>0</v>
      </c>
      <c r="U33" s="28">
        <v>0</v>
      </c>
      <c r="V33" s="28">
        <v>0</v>
      </c>
      <c r="W33" s="28">
        <v>0</v>
      </c>
      <c r="X33" s="28">
        <f>SUM(tbl_AllocBal2022[[#This Row],[1st Apportionment]:[Invoices]])</f>
        <v>1025791</v>
      </c>
      <c r="Y33" s="28">
        <f>tbl_AllocBal2022[[#This Row],[2022‒23
Final
Allocation
Amount]]-tbl_AllocBal2022[[#This Row],[Total Paid]]</f>
        <v>0</v>
      </c>
    </row>
    <row r="34" spans="1:25" ht="15" customHeight="1" x14ac:dyDescent="0.2">
      <c r="A34" s="22" t="s">
        <v>149</v>
      </c>
      <c r="B34" s="20" t="s">
        <v>150</v>
      </c>
      <c r="C34" s="23" t="s">
        <v>151</v>
      </c>
      <c r="D34" s="23" t="s">
        <v>152</v>
      </c>
      <c r="E34" s="23" t="s">
        <v>35</v>
      </c>
      <c r="F34" s="23" t="s">
        <v>152</v>
      </c>
      <c r="G34" s="24" t="s">
        <v>153</v>
      </c>
      <c r="H34" s="29" t="s">
        <v>37</v>
      </c>
      <c r="I34" s="25" t="s">
        <v>38</v>
      </c>
      <c r="J34" s="23" t="s">
        <v>38</v>
      </c>
      <c r="K34" s="26">
        <v>1214069</v>
      </c>
      <c r="L34" s="27" t="s">
        <v>38</v>
      </c>
      <c r="M34" s="28">
        <v>295590</v>
      </c>
      <c r="N34" s="28">
        <v>699329</v>
      </c>
      <c r="O34" s="28">
        <v>0</v>
      </c>
      <c r="P34" s="28">
        <v>0</v>
      </c>
      <c r="Q34" s="28">
        <v>219150</v>
      </c>
      <c r="R34" s="28">
        <v>0</v>
      </c>
      <c r="S34" s="28">
        <v>0</v>
      </c>
      <c r="T34" s="28">
        <v>0</v>
      </c>
      <c r="U34" s="28">
        <v>0</v>
      </c>
      <c r="V34" s="28">
        <v>0</v>
      </c>
      <c r="W34" s="28">
        <v>0</v>
      </c>
      <c r="X34" s="28">
        <f>SUM(tbl_AllocBal2022[[#This Row],[1st Apportionment]:[Invoices]])</f>
        <v>1214069</v>
      </c>
      <c r="Y34" s="28">
        <f>tbl_AllocBal2022[[#This Row],[2022‒23
Final
Allocation
Amount]]-tbl_AllocBal2022[[#This Row],[Total Paid]]</f>
        <v>0</v>
      </c>
    </row>
    <row r="35" spans="1:25" ht="15" customHeight="1" x14ac:dyDescent="0.2">
      <c r="A35" s="22" t="s">
        <v>154</v>
      </c>
      <c r="B35" s="20" t="s">
        <v>155</v>
      </c>
      <c r="C35" s="23" t="s">
        <v>156</v>
      </c>
      <c r="D35" s="23" t="s">
        <v>157</v>
      </c>
      <c r="E35" s="23" t="s">
        <v>35</v>
      </c>
      <c r="F35" s="23" t="s">
        <v>157</v>
      </c>
      <c r="G35" s="24" t="s">
        <v>158</v>
      </c>
      <c r="H35" s="25" t="s">
        <v>37</v>
      </c>
      <c r="I35" s="25" t="s">
        <v>38</v>
      </c>
      <c r="J35" s="23" t="s">
        <v>38</v>
      </c>
      <c r="K35" s="26">
        <v>71416</v>
      </c>
      <c r="L35" s="27" t="s">
        <v>38</v>
      </c>
      <c r="M35" s="28">
        <v>0</v>
      </c>
      <c r="N35" s="28">
        <v>474</v>
      </c>
      <c r="O35" s="28">
        <v>17850</v>
      </c>
      <c r="P35" s="28">
        <v>0</v>
      </c>
      <c r="Q35" s="28">
        <v>53092</v>
      </c>
      <c r="R35" s="28">
        <v>0</v>
      </c>
      <c r="S35" s="28">
        <v>0</v>
      </c>
      <c r="T35" s="28">
        <v>0</v>
      </c>
      <c r="U35" s="28">
        <v>0</v>
      </c>
      <c r="V35" s="28">
        <v>0</v>
      </c>
      <c r="W35" s="28">
        <v>0</v>
      </c>
      <c r="X35" s="28">
        <f>SUM(tbl_AllocBal2022[[#This Row],[1st Apportionment]:[Invoices]])</f>
        <v>71416</v>
      </c>
      <c r="Y35" s="28">
        <f>tbl_AllocBal2022[[#This Row],[2022‒23
Final
Allocation
Amount]]-tbl_AllocBal2022[[#This Row],[Total Paid]]</f>
        <v>0</v>
      </c>
    </row>
    <row r="36" spans="1:25" ht="15" customHeight="1" x14ac:dyDescent="0.2">
      <c r="A36" s="22" t="s">
        <v>159</v>
      </c>
      <c r="B36" s="20" t="s">
        <v>160</v>
      </c>
      <c r="C36" s="23" t="s">
        <v>161</v>
      </c>
      <c r="D36" s="23" t="s">
        <v>162</v>
      </c>
      <c r="E36" s="23" t="s">
        <v>35</v>
      </c>
      <c r="F36" s="23" t="s">
        <v>162</v>
      </c>
      <c r="G36" s="24" t="s">
        <v>163</v>
      </c>
      <c r="H36" s="29" t="s">
        <v>37</v>
      </c>
      <c r="I36" s="25" t="s">
        <v>38</v>
      </c>
      <c r="J36" s="23" t="s">
        <v>38</v>
      </c>
      <c r="K36" s="26">
        <v>720651</v>
      </c>
      <c r="L36" s="27" t="s">
        <v>38</v>
      </c>
      <c r="M36" s="28">
        <v>138789</v>
      </c>
      <c r="N36" s="28">
        <v>207506</v>
      </c>
      <c r="O36" s="28">
        <v>0</v>
      </c>
      <c r="P36" s="28">
        <v>175065</v>
      </c>
      <c r="Q36" s="28">
        <v>98829</v>
      </c>
      <c r="R36" s="28">
        <v>100462</v>
      </c>
      <c r="S36" s="28">
        <v>0</v>
      </c>
      <c r="T36" s="28">
        <v>0</v>
      </c>
      <c r="U36" s="28">
        <v>0</v>
      </c>
      <c r="V36" s="28">
        <v>0</v>
      </c>
      <c r="W36" s="28">
        <v>0</v>
      </c>
      <c r="X36" s="28">
        <f>SUM(tbl_AllocBal2022[[#This Row],[1st Apportionment]:[Invoices]])</f>
        <v>720651</v>
      </c>
      <c r="Y36" s="28">
        <f>tbl_AllocBal2022[[#This Row],[2022‒23
Final
Allocation
Amount]]-tbl_AllocBal2022[[#This Row],[Total Paid]]</f>
        <v>0</v>
      </c>
    </row>
    <row r="37" spans="1:25" ht="15" customHeight="1" x14ac:dyDescent="0.2">
      <c r="A37" s="22" t="s">
        <v>164</v>
      </c>
      <c r="B37" s="20" t="s">
        <v>165</v>
      </c>
      <c r="C37" s="23" t="s">
        <v>166</v>
      </c>
      <c r="D37" s="23" t="s">
        <v>167</v>
      </c>
      <c r="E37" s="23" t="s">
        <v>35</v>
      </c>
      <c r="F37" s="23" t="s">
        <v>167</v>
      </c>
      <c r="G37" s="24" t="s">
        <v>168</v>
      </c>
      <c r="H37" s="25" t="s">
        <v>37</v>
      </c>
      <c r="I37" s="25" t="s">
        <v>38</v>
      </c>
      <c r="J37" s="23" t="s">
        <v>38</v>
      </c>
      <c r="K37" s="26">
        <v>84401</v>
      </c>
      <c r="L37" s="27" t="s">
        <v>38</v>
      </c>
      <c r="M37" s="28">
        <v>0</v>
      </c>
      <c r="N37" s="28">
        <v>7782</v>
      </c>
      <c r="O37" s="28">
        <v>6596</v>
      </c>
      <c r="P37" s="28">
        <v>12868</v>
      </c>
      <c r="Q37" s="28">
        <v>17540</v>
      </c>
      <c r="R37" s="28">
        <v>39615</v>
      </c>
      <c r="S37" s="28">
        <v>0</v>
      </c>
      <c r="T37" s="28">
        <v>0</v>
      </c>
      <c r="U37" s="28">
        <v>0</v>
      </c>
      <c r="V37" s="28">
        <v>0</v>
      </c>
      <c r="W37" s="28">
        <v>0</v>
      </c>
      <c r="X37" s="28">
        <f>SUM(tbl_AllocBal2022[[#This Row],[1st Apportionment]:[Invoices]])</f>
        <v>84401</v>
      </c>
      <c r="Y37" s="28">
        <f>tbl_AllocBal2022[[#This Row],[2022‒23
Final
Allocation
Amount]]-tbl_AllocBal2022[[#This Row],[Total Paid]]</f>
        <v>0</v>
      </c>
    </row>
    <row r="38" spans="1:25" ht="15" customHeight="1" x14ac:dyDescent="0.2">
      <c r="A38" s="22" t="s">
        <v>169</v>
      </c>
      <c r="B38" s="20" t="s">
        <v>170</v>
      </c>
      <c r="C38" s="23" t="s">
        <v>171</v>
      </c>
      <c r="D38" s="23" t="s">
        <v>172</v>
      </c>
      <c r="E38" s="23" t="s">
        <v>35</v>
      </c>
      <c r="F38" s="23" t="s">
        <v>172</v>
      </c>
      <c r="G38" s="24" t="s">
        <v>173</v>
      </c>
      <c r="H38" s="29" t="s">
        <v>37</v>
      </c>
      <c r="I38" s="25" t="s">
        <v>38</v>
      </c>
      <c r="J38" s="23" t="s">
        <v>38</v>
      </c>
      <c r="K38" s="26">
        <v>110370</v>
      </c>
      <c r="L38" s="27" t="s">
        <v>38</v>
      </c>
      <c r="M38" s="28">
        <v>26872</v>
      </c>
      <c r="N38" s="28">
        <v>50957</v>
      </c>
      <c r="O38" s="28">
        <v>32517</v>
      </c>
      <c r="P38" s="28">
        <v>24</v>
      </c>
      <c r="Q38" s="28">
        <v>0</v>
      </c>
      <c r="R38" s="28">
        <v>0</v>
      </c>
      <c r="S38" s="28">
        <v>0</v>
      </c>
      <c r="T38" s="28">
        <v>0</v>
      </c>
      <c r="U38" s="28">
        <v>0</v>
      </c>
      <c r="V38" s="28">
        <v>0</v>
      </c>
      <c r="W38" s="28">
        <v>0</v>
      </c>
      <c r="X38" s="28">
        <f>SUM(tbl_AllocBal2022[[#This Row],[1st Apportionment]:[Invoices]])</f>
        <v>110370</v>
      </c>
      <c r="Y38" s="28">
        <f>tbl_AllocBal2022[[#This Row],[2022‒23
Final
Allocation
Amount]]-tbl_AllocBal2022[[#This Row],[Total Paid]]</f>
        <v>0</v>
      </c>
    </row>
    <row r="39" spans="1:25" ht="15" customHeight="1" x14ac:dyDescent="0.2">
      <c r="A39" s="22" t="s">
        <v>174</v>
      </c>
      <c r="B39" s="20" t="s">
        <v>175</v>
      </c>
      <c r="C39" s="23" t="s">
        <v>176</v>
      </c>
      <c r="D39" s="23" t="s">
        <v>177</v>
      </c>
      <c r="E39" s="23" t="s">
        <v>35</v>
      </c>
      <c r="F39" s="23" t="s">
        <v>177</v>
      </c>
      <c r="G39" s="24" t="s">
        <v>178</v>
      </c>
      <c r="H39" s="25" t="s">
        <v>37</v>
      </c>
      <c r="I39" s="25" t="s">
        <v>38</v>
      </c>
      <c r="J39" s="23" t="s">
        <v>38</v>
      </c>
      <c r="K39" s="26">
        <v>155816</v>
      </c>
      <c r="L39" s="27" t="s">
        <v>38</v>
      </c>
      <c r="M39" s="28">
        <v>37937</v>
      </c>
      <c r="N39" s="28">
        <v>0</v>
      </c>
      <c r="O39" s="28">
        <v>0</v>
      </c>
      <c r="P39" s="28">
        <v>21601</v>
      </c>
      <c r="Q39" s="28">
        <v>0</v>
      </c>
      <c r="R39" s="28">
        <v>49571</v>
      </c>
      <c r="S39" s="28">
        <v>46707</v>
      </c>
      <c r="T39" s="28">
        <v>0</v>
      </c>
      <c r="U39" s="28">
        <v>0</v>
      </c>
      <c r="V39" s="28">
        <v>0</v>
      </c>
      <c r="W39" s="28">
        <v>0</v>
      </c>
      <c r="X39" s="28">
        <f>SUM(tbl_AllocBal2022[[#This Row],[1st Apportionment]:[Invoices]])</f>
        <v>155816</v>
      </c>
      <c r="Y39" s="28">
        <f>tbl_AllocBal2022[[#This Row],[2022‒23
Final
Allocation
Amount]]-tbl_AllocBal2022[[#This Row],[Total Paid]]</f>
        <v>0</v>
      </c>
    </row>
    <row r="40" spans="1:25" ht="15" customHeight="1" x14ac:dyDescent="0.2">
      <c r="A40" s="22" t="s">
        <v>179</v>
      </c>
      <c r="B40" s="20" t="s">
        <v>180</v>
      </c>
      <c r="C40" s="23" t="s">
        <v>181</v>
      </c>
      <c r="D40" s="23" t="s">
        <v>182</v>
      </c>
      <c r="E40" s="23" t="s">
        <v>35</v>
      </c>
      <c r="F40" s="23" t="s">
        <v>182</v>
      </c>
      <c r="G40" s="24" t="s">
        <v>183</v>
      </c>
      <c r="H40" s="29" t="s">
        <v>37</v>
      </c>
      <c r="I40" s="25" t="s">
        <v>38</v>
      </c>
      <c r="J40" s="23" t="s">
        <v>38</v>
      </c>
      <c r="K40" s="26">
        <v>714158</v>
      </c>
      <c r="L40" s="27" t="s">
        <v>38</v>
      </c>
      <c r="M40" s="28">
        <v>0</v>
      </c>
      <c r="N40" s="28">
        <v>47544</v>
      </c>
      <c r="O40" s="28">
        <v>168034</v>
      </c>
      <c r="P40" s="28">
        <v>0</v>
      </c>
      <c r="Q40" s="28">
        <v>0</v>
      </c>
      <c r="R40" s="28">
        <v>91096</v>
      </c>
      <c r="S40" s="28">
        <v>286335</v>
      </c>
      <c r="T40" s="28">
        <v>121149</v>
      </c>
      <c r="U40" s="28">
        <v>0</v>
      </c>
      <c r="V40" s="28">
        <v>0</v>
      </c>
      <c r="W40" s="28">
        <v>0</v>
      </c>
      <c r="X40" s="28">
        <f>SUM(tbl_AllocBal2022[[#This Row],[1st Apportionment]:[Invoices]])</f>
        <v>714158</v>
      </c>
      <c r="Y40" s="28">
        <f>tbl_AllocBal2022[[#This Row],[2022‒23
Final
Allocation
Amount]]-tbl_AllocBal2022[[#This Row],[Total Paid]]</f>
        <v>0</v>
      </c>
    </row>
    <row r="41" spans="1:25" ht="15" customHeight="1" x14ac:dyDescent="0.2">
      <c r="A41" s="22" t="s">
        <v>184</v>
      </c>
      <c r="B41" s="20" t="s">
        <v>185</v>
      </c>
      <c r="C41" s="23" t="s">
        <v>186</v>
      </c>
      <c r="D41" s="23" t="s">
        <v>187</v>
      </c>
      <c r="E41" s="23" t="s">
        <v>35</v>
      </c>
      <c r="F41" s="23" t="s">
        <v>187</v>
      </c>
      <c r="G41" s="24" t="s">
        <v>188</v>
      </c>
      <c r="H41" s="25" t="s">
        <v>37</v>
      </c>
      <c r="I41" s="25" t="s">
        <v>38</v>
      </c>
      <c r="J41" s="23" t="s">
        <v>38</v>
      </c>
      <c r="K41" s="26">
        <v>214247</v>
      </c>
      <c r="L41" s="27" t="s">
        <v>38</v>
      </c>
      <c r="M41" s="28">
        <v>52163</v>
      </c>
      <c r="N41" s="28">
        <v>0</v>
      </c>
      <c r="O41" s="28">
        <v>0</v>
      </c>
      <c r="P41" s="28">
        <v>162084</v>
      </c>
      <c r="Q41" s="28">
        <v>0</v>
      </c>
      <c r="R41" s="28">
        <v>0</v>
      </c>
      <c r="S41" s="28">
        <v>0</v>
      </c>
      <c r="T41" s="28">
        <v>0</v>
      </c>
      <c r="U41" s="28">
        <v>0</v>
      </c>
      <c r="V41" s="28">
        <v>0</v>
      </c>
      <c r="W41" s="28">
        <v>0</v>
      </c>
      <c r="X41" s="28">
        <f>SUM(tbl_AllocBal2022[[#This Row],[1st Apportionment]:[Invoices]])</f>
        <v>214247</v>
      </c>
      <c r="Y41" s="28">
        <f>tbl_AllocBal2022[[#This Row],[2022‒23
Final
Allocation
Amount]]-tbl_AllocBal2022[[#This Row],[Total Paid]]</f>
        <v>0</v>
      </c>
    </row>
    <row r="42" spans="1:25" ht="15" customHeight="1" x14ac:dyDescent="0.2">
      <c r="A42" s="22" t="s">
        <v>189</v>
      </c>
      <c r="B42" s="20" t="s">
        <v>190</v>
      </c>
      <c r="C42" s="1" t="s">
        <v>191</v>
      </c>
      <c r="D42" s="1" t="s">
        <v>192</v>
      </c>
      <c r="E42" s="1" t="s">
        <v>35</v>
      </c>
      <c r="F42" s="23" t="s">
        <v>192</v>
      </c>
      <c r="G42" s="4" t="s">
        <v>193</v>
      </c>
      <c r="H42" s="29" t="s">
        <v>37</v>
      </c>
      <c r="I42" s="25" t="s">
        <v>38</v>
      </c>
      <c r="J42" s="23" t="s">
        <v>38</v>
      </c>
      <c r="K42" s="26">
        <v>201263</v>
      </c>
      <c r="L42" s="27" t="s">
        <v>38</v>
      </c>
      <c r="M42" s="28">
        <v>0</v>
      </c>
      <c r="N42" s="28">
        <v>58989</v>
      </c>
      <c r="O42" s="28">
        <v>0</v>
      </c>
      <c r="P42" s="28">
        <v>609</v>
      </c>
      <c r="Q42" s="28">
        <v>33546</v>
      </c>
      <c r="R42" s="28">
        <v>44526</v>
      </c>
      <c r="S42" s="28">
        <v>63593</v>
      </c>
      <c r="T42" s="28">
        <v>0</v>
      </c>
      <c r="U42" s="28">
        <v>0</v>
      </c>
      <c r="V42" s="28">
        <v>0</v>
      </c>
      <c r="W42" s="28">
        <v>0</v>
      </c>
      <c r="X42" s="28">
        <f>SUM(tbl_AllocBal2022[[#This Row],[1st Apportionment]:[Invoices]])</f>
        <v>201263</v>
      </c>
      <c r="Y42" s="28">
        <f>tbl_AllocBal2022[[#This Row],[2022‒23
Final
Allocation
Amount]]-tbl_AllocBal2022[[#This Row],[Total Paid]]</f>
        <v>0</v>
      </c>
    </row>
    <row r="43" spans="1:25" ht="15" customHeight="1" x14ac:dyDescent="0.2">
      <c r="A43" s="22" t="s">
        <v>194</v>
      </c>
      <c r="B43" s="20" t="s">
        <v>195</v>
      </c>
      <c r="C43" s="1" t="s">
        <v>196</v>
      </c>
      <c r="D43" s="1" t="s">
        <v>197</v>
      </c>
      <c r="E43" s="1" t="s">
        <v>35</v>
      </c>
      <c r="F43" s="23" t="s">
        <v>197</v>
      </c>
      <c r="G43" s="4" t="s">
        <v>198</v>
      </c>
      <c r="H43" s="25" t="s">
        <v>37</v>
      </c>
      <c r="I43" s="25" t="s">
        <v>38</v>
      </c>
      <c r="J43" s="23" t="s">
        <v>38</v>
      </c>
      <c r="K43" s="26">
        <v>162309</v>
      </c>
      <c r="L43" s="27" t="s">
        <v>38</v>
      </c>
      <c r="M43" s="28">
        <v>0</v>
      </c>
      <c r="N43" s="28">
        <v>0</v>
      </c>
      <c r="O43" s="28">
        <v>0</v>
      </c>
      <c r="P43" s="28">
        <v>0</v>
      </c>
      <c r="Q43" s="28">
        <v>16224</v>
      </c>
      <c r="R43" s="28">
        <v>78148</v>
      </c>
      <c r="S43" s="28">
        <v>67937</v>
      </c>
      <c r="T43" s="28">
        <v>0</v>
      </c>
      <c r="U43" s="28">
        <v>0</v>
      </c>
      <c r="V43" s="28">
        <v>0</v>
      </c>
      <c r="W43" s="28">
        <v>0</v>
      </c>
      <c r="X43" s="28">
        <f>SUM(tbl_AllocBal2022[[#This Row],[1st Apportionment]:[Invoices]])</f>
        <v>162309</v>
      </c>
      <c r="Y43" s="28">
        <f>tbl_AllocBal2022[[#This Row],[2022‒23
Final
Allocation
Amount]]-tbl_AllocBal2022[[#This Row],[Total Paid]]</f>
        <v>0</v>
      </c>
    </row>
    <row r="44" spans="1:25" ht="15" customHeight="1" x14ac:dyDescent="0.2">
      <c r="A44" s="22" t="s">
        <v>199</v>
      </c>
      <c r="B44" s="20" t="s">
        <v>200</v>
      </c>
      <c r="C44" s="23" t="s">
        <v>201</v>
      </c>
      <c r="D44" s="23" t="s">
        <v>202</v>
      </c>
      <c r="E44" s="23" t="s">
        <v>35</v>
      </c>
      <c r="F44" s="23" t="s">
        <v>202</v>
      </c>
      <c r="G44" s="24" t="s">
        <v>203</v>
      </c>
      <c r="H44" s="29" t="s">
        <v>37</v>
      </c>
      <c r="I44" s="25" t="s">
        <v>38</v>
      </c>
      <c r="J44" s="23" t="s">
        <v>38</v>
      </c>
      <c r="K44" s="26">
        <v>168801</v>
      </c>
      <c r="L44" s="27" t="s">
        <v>38</v>
      </c>
      <c r="M44" s="28">
        <v>0</v>
      </c>
      <c r="N44" s="28">
        <v>18703</v>
      </c>
      <c r="O44" s="28">
        <v>114482</v>
      </c>
      <c r="P44" s="28">
        <v>35616</v>
      </c>
      <c r="Q44" s="28">
        <v>0</v>
      </c>
      <c r="R44" s="28">
        <v>0</v>
      </c>
      <c r="S44" s="28">
        <v>0</v>
      </c>
      <c r="T44" s="28">
        <v>0</v>
      </c>
      <c r="U44" s="28">
        <v>0</v>
      </c>
      <c r="V44" s="28">
        <v>0</v>
      </c>
      <c r="W44" s="28">
        <v>0</v>
      </c>
      <c r="X44" s="28">
        <f>SUM(tbl_AllocBal2022[[#This Row],[1st Apportionment]:[Invoices]])</f>
        <v>168801</v>
      </c>
      <c r="Y44" s="28">
        <f>tbl_AllocBal2022[[#This Row],[2022‒23
Final
Allocation
Amount]]-tbl_AllocBal2022[[#This Row],[Total Paid]]</f>
        <v>0</v>
      </c>
    </row>
    <row r="45" spans="1:25" ht="15" customHeight="1" x14ac:dyDescent="0.2">
      <c r="A45" s="22" t="s">
        <v>204</v>
      </c>
      <c r="B45" s="20" t="s">
        <v>205</v>
      </c>
      <c r="C45" s="1" t="s">
        <v>206</v>
      </c>
      <c r="D45" s="1" t="s">
        <v>207</v>
      </c>
      <c r="E45" s="1" t="s">
        <v>35</v>
      </c>
      <c r="F45" s="23" t="s">
        <v>207</v>
      </c>
      <c r="G45" s="4" t="s">
        <v>208</v>
      </c>
      <c r="H45" s="25" t="s">
        <v>37</v>
      </c>
      <c r="I45" s="25" t="s">
        <v>38</v>
      </c>
      <c r="J45" s="23" t="s">
        <v>38</v>
      </c>
      <c r="K45" s="26">
        <v>610281</v>
      </c>
      <c r="L45" s="27" t="s">
        <v>38</v>
      </c>
      <c r="M45" s="28">
        <v>0</v>
      </c>
      <c r="N45" s="28">
        <v>0</v>
      </c>
      <c r="O45" s="28">
        <v>0</v>
      </c>
      <c r="P45" s="28">
        <v>0</v>
      </c>
      <c r="Q45" s="28">
        <v>0</v>
      </c>
      <c r="R45" s="28">
        <v>34259</v>
      </c>
      <c r="S45" s="28">
        <v>326863</v>
      </c>
      <c r="T45" s="28">
        <v>249159</v>
      </c>
      <c r="U45" s="28">
        <v>0</v>
      </c>
      <c r="V45" s="28">
        <v>0</v>
      </c>
      <c r="W45" s="28">
        <v>0</v>
      </c>
      <c r="X45" s="28">
        <f>SUM(tbl_AllocBal2022[[#This Row],[1st Apportionment]:[Invoices]])</f>
        <v>610281</v>
      </c>
      <c r="Y45" s="28">
        <f>tbl_AllocBal2022[[#This Row],[2022‒23
Final
Allocation
Amount]]-tbl_AllocBal2022[[#This Row],[Total Paid]]</f>
        <v>0</v>
      </c>
    </row>
    <row r="46" spans="1:25" ht="15" customHeight="1" x14ac:dyDescent="0.2">
      <c r="A46" s="22" t="s">
        <v>209</v>
      </c>
      <c r="B46" s="20" t="s">
        <v>210</v>
      </c>
      <c r="C46" s="23" t="s">
        <v>211</v>
      </c>
      <c r="D46" s="23" t="s">
        <v>212</v>
      </c>
      <c r="E46" s="23" t="s">
        <v>35</v>
      </c>
      <c r="F46" s="23" t="s">
        <v>212</v>
      </c>
      <c r="G46" s="24" t="s">
        <v>213</v>
      </c>
      <c r="H46" s="29" t="s">
        <v>37</v>
      </c>
      <c r="I46" s="25" t="s">
        <v>38</v>
      </c>
      <c r="J46" s="23" t="s">
        <v>38</v>
      </c>
      <c r="K46" s="26">
        <v>188278</v>
      </c>
      <c r="L46" s="27" t="s">
        <v>38</v>
      </c>
      <c r="M46" s="28">
        <v>0</v>
      </c>
      <c r="N46" s="28">
        <v>0</v>
      </c>
      <c r="O46" s="28">
        <v>0</v>
      </c>
      <c r="P46" s="28">
        <v>64002</v>
      </c>
      <c r="Q46" s="28">
        <v>0</v>
      </c>
      <c r="R46" s="28">
        <v>108569</v>
      </c>
      <c r="S46" s="28">
        <v>15707</v>
      </c>
      <c r="T46" s="28">
        <v>0</v>
      </c>
      <c r="U46" s="28">
        <v>0</v>
      </c>
      <c r="V46" s="28">
        <v>0</v>
      </c>
      <c r="W46" s="28">
        <v>0</v>
      </c>
      <c r="X46" s="28">
        <f>SUM(tbl_AllocBal2022[[#This Row],[1st Apportionment]:[Invoices]])</f>
        <v>188278</v>
      </c>
      <c r="Y46" s="28">
        <f>tbl_AllocBal2022[[#This Row],[2022‒23
Final
Allocation
Amount]]-tbl_AllocBal2022[[#This Row],[Total Paid]]</f>
        <v>0</v>
      </c>
    </row>
    <row r="47" spans="1:25" ht="15" customHeight="1" x14ac:dyDescent="0.2">
      <c r="A47" s="22" t="s">
        <v>214</v>
      </c>
      <c r="B47" s="20" t="s">
        <v>215</v>
      </c>
      <c r="C47" s="23" t="s">
        <v>216</v>
      </c>
      <c r="D47" s="23" t="s">
        <v>217</v>
      </c>
      <c r="E47" s="23" t="s">
        <v>35</v>
      </c>
      <c r="F47" s="23" t="s">
        <v>217</v>
      </c>
      <c r="G47" s="24" t="s">
        <v>218</v>
      </c>
      <c r="H47" s="25" t="s">
        <v>37</v>
      </c>
      <c r="I47" s="25" t="s">
        <v>38</v>
      </c>
      <c r="J47" s="23" t="s">
        <v>38</v>
      </c>
      <c r="K47" s="26">
        <v>422003</v>
      </c>
      <c r="L47" s="27" t="s">
        <v>38</v>
      </c>
      <c r="M47" s="28">
        <v>10887</v>
      </c>
      <c r="N47" s="28">
        <v>69601</v>
      </c>
      <c r="O47" s="28">
        <v>0</v>
      </c>
      <c r="P47" s="28">
        <v>0</v>
      </c>
      <c r="Q47" s="28">
        <v>0</v>
      </c>
      <c r="R47" s="28">
        <v>12340</v>
      </c>
      <c r="S47" s="28">
        <v>109797</v>
      </c>
      <c r="T47" s="28">
        <v>0</v>
      </c>
      <c r="U47" s="28">
        <v>190967</v>
      </c>
      <c r="V47" s="28">
        <v>28411</v>
      </c>
      <c r="W47" s="28">
        <v>0</v>
      </c>
      <c r="X47" s="28">
        <f>SUM(tbl_AllocBal2022[[#This Row],[1st Apportionment]:[Invoices]])</f>
        <v>422003</v>
      </c>
      <c r="Y47" s="28">
        <f>tbl_AllocBal2022[[#This Row],[2022‒23
Final
Allocation
Amount]]-tbl_AllocBal2022[[#This Row],[Total Paid]]</f>
        <v>0</v>
      </c>
    </row>
    <row r="48" spans="1:25" ht="15" customHeight="1" x14ac:dyDescent="0.2">
      <c r="A48" s="22" t="s">
        <v>219</v>
      </c>
      <c r="B48" s="20" t="s">
        <v>220</v>
      </c>
      <c r="C48" s="23" t="s">
        <v>221</v>
      </c>
      <c r="D48" s="23" t="s">
        <v>222</v>
      </c>
      <c r="E48" s="23" t="s">
        <v>35</v>
      </c>
      <c r="F48" s="23" t="s">
        <v>222</v>
      </c>
      <c r="G48" s="24" t="s">
        <v>223</v>
      </c>
      <c r="H48" s="29" t="s">
        <v>37</v>
      </c>
      <c r="I48" s="25" t="s">
        <v>38</v>
      </c>
      <c r="J48" s="23" t="s">
        <v>38</v>
      </c>
      <c r="K48" s="26">
        <v>110370</v>
      </c>
      <c r="L48" s="27" t="s">
        <v>38</v>
      </c>
      <c r="M48" s="28">
        <v>26872</v>
      </c>
      <c r="N48" s="28">
        <v>69246</v>
      </c>
      <c r="O48" s="28">
        <v>0</v>
      </c>
      <c r="P48" s="28">
        <v>14252</v>
      </c>
      <c r="Q48" s="28">
        <v>0</v>
      </c>
      <c r="R48" s="28">
        <v>0</v>
      </c>
      <c r="S48" s="28">
        <v>0</v>
      </c>
      <c r="T48" s="28">
        <v>0</v>
      </c>
      <c r="U48" s="28">
        <v>0</v>
      </c>
      <c r="V48" s="28">
        <v>0</v>
      </c>
      <c r="W48" s="28">
        <v>0</v>
      </c>
      <c r="X48" s="28">
        <f>SUM(tbl_AllocBal2022[[#This Row],[1st Apportionment]:[Invoices]])</f>
        <v>110370</v>
      </c>
      <c r="Y48" s="28">
        <f>tbl_AllocBal2022[[#This Row],[2022‒23
Final
Allocation
Amount]]-tbl_AllocBal2022[[#This Row],[Total Paid]]</f>
        <v>0</v>
      </c>
    </row>
    <row r="49" spans="1:25" ht="15" customHeight="1" x14ac:dyDescent="0.2">
      <c r="A49" s="22" t="s">
        <v>224</v>
      </c>
      <c r="B49" s="20" t="s">
        <v>225</v>
      </c>
      <c r="C49" s="23" t="s">
        <v>226</v>
      </c>
      <c r="D49" s="23" t="s">
        <v>227</v>
      </c>
      <c r="E49" s="23" t="s">
        <v>35</v>
      </c>
      <c r="F49" s="23" t="s">
        <v>227</v>
      </c>
      <c r="G49" s="24" t="s">
        <v>228</v>
      </c>
      <c r="H49" s="25" t="s">
        <v>37</v>
      </c>
      <c r="I49" s="25" t="s">
        <v>38</v>
      </c>
      <c r="J49" s="23" t="s">
        <v>38</v>
      </c>
      <c r="K49" s="26">
        <v>402526</v>
      </c>
      <c r="L49" s="27" t="s">
        <v>38</v>
      </c>
      <c r="M49" s="28">
        <v>0</v>
      </c>
      <c r="N49" s="28">
        <v>74202</v>
      </c>
      <c r="O49" s="28">
        <v>315674</v>
      </c>
      <c r="P49" s="28">
        <v>0</v>
      </c>
      <c r="Q49" s="28">
        <v>0</v>
      </c>
      <c r="R49" s="28">
        <v>12650</v>
      </c>
      <c r="S49" s="28">
        <v>0</v>
      </c>
      <c r="T49" s="28">
        <v>0</v>
      </c>
      <c r="U49" s="28">
        <v>0</v>
      </c>
      <c r="V49" s="28">
        <v>0</v>
      </c>
      <c r="W49" s="28">
        <v>0</v>
      </c>
      <c r="X49" s="28">
        <f>SUM(tbl_AllocBal2022[[#This Row],[1st Apportionment]:[Invoices]])</f>
        <v>402526</v>
      </c>
      <c r="Y49" s="28">
        <f>tbl_AllocBal2022[[#This Row],[2022‒23
Final
Allocation
Amount]]-tbl_AllocBal2022[[#This Row],[Total Paid]]</f>
        <v>0</v>
      </c>
    </row>
    <row r="50" spans="1:25" ht="15" customHeight="1" x14ac:dyDescent="0.2">
      <c r="A50" s="22" t="s">
        <v>229</v>
      </c>
      <c r="B50" s="20" t="s">
        <v>230</v>
      </c>
      <c r="C50" s="23" t="s">
        <v>231</v>
      </c>
      <c r="D50" s="23" t="s">
        <v>232</v>
      </c>
      <c r="E50" s="23" t="s">
        <v>35</v>
      </c>
      <c r="F50" s="23" t="s">
        <v>232</v>
      </c>
      <c r="G50" s="24" t="s">
        <v>233</v>
      </c>
      <c r="H50" s="29" t="s">
        <v>37</v>
      </c>
      <c r="I50" s="25" t="s">
        <v>38</v>
      </c>
      <c r="J50" s="23" t="s">
        <v>38</v>
      </c>
      <c r="K50" s="26">
        <v>45446</v>
      </c>
      <c r="L50" s="27" t="s">
        <v>38</v>
      </c>
      <c r="M50" s="28">
        <v>11065</v>
      </c>
      <c r="N50" s="28">
        <v>32961</v>
      </c>
      <c r="O50" s="28">
        <v>1411</v>
      </c>
      <c r="P50" s="28">
        <v>9</v>
      </c>
      <c r="Q50" s="28">
        <v>0</v>
      </c>
      <c r="R50" s="28">
        <v>0</v>
      </c>
      <c r="S50" s="28">
        <v>0</v>
      </c>
      <c r="T50" s="28">
        <v>0</v>
      </c>
      <c r="U50" s="28">
        <v>0</v>
      </c>
      <c r="V50" s="28">
        <v>0</v>
      </c>
      <c r="W50" s="28">
        <v>0</v>
      </c>
      <c r="X50" s="28">
        <f>SUM(tbl_AllocBal2022[[#This Row],[1st Apportionment]:[Invoices]])</f>
        <v>45446</v>
      </c>
      <c r="Y50" s="28">
        <f>tbl_AllocBal2022[[#This Row],[2022‒23
Final
Allocation
Amount]]-tbl_AllocBal2022[[#This Row],[Total Paid]]</f>
        <v>0</v>
      </c>
    </row>
    <row r="51" spans="1:25" ht="15" customHeight="1" x14ac:dyDescent="0.2">
      <c r="A51" s="30" t="s">
        <v>234</v>
      </c>
      <c r="B51" s="31" t="s">
        <v>235</v>
      </c>
      <c r="C51" s="32" t="s">
        <v>236</v>
      </c>
      <c r="D51" s="32" t="s">
        <v>237</v>
      </c>
      <c r="E51" s="32" t="s">
        <v>35</v>
      </c>
      <c r="F51" s="32" t="s">
        <v>237</v>
      </c>
      <c r="G51" s="33" t="s">
        <v>238</v>
      </c>
      <c r="H51" s="32" t="s">
        <v>37</v>
      </c>
      <c r="I51" s="32" t="s">
        <v>38</v>
      </c>
      <c r="J51" s="32" t="s">
        <v>38</v>
      </c>
      <c r="K51" s="34">
        <v>110370</v>
      </c>
      <c r="L51" s="35" t="s">
        <v>38</v>
      </c>
      <c r="M51" s="36">
        <v>0</v>
      </c>
      <c r="N51" s="36">
        <v>51397</v>
      </c>
      <c r="O51" s="36">
        <v>58949</v>
      </c>
      <c r="P51" s="36">
        <v>0</v>
      </c>
      <c r="Q51" s="36">
        <v>0</v>
      </c>
      <c r="R51" s="36">
        <v>24</v>
      </c>
      <c r="S51" s="36">
        <v>0</v>
      </c>
      <c r="T51" s="36">
        <v>0</v>
      </c>
      <c r="U51" s="36">
        <v>0</v>
      </c>
      <c r="V51" s="36">
        <v>0</v>
      </c>
      <c r="W51" s="36">
        <v>0</v>
      </c>
      <c r="X51" s="28">
        <f>SUM(tbl_AllocBal2022[[#This Row],[1st Apportionment]:[Invoices]])</f>
        <v>110370</v>
      </c>
      <c r="Y51" s="28">
        <f>tbl_AllocBal2022[[#This Row],[2022‒23
Final
Allocation
Amount]]-tbl_AllocBal2022[[#This Row],[Total Paid]]</f>
        <v>0</v>
      </c>
    </row>
    <row r="52" spans="1:25" ht="15.75" x14ac:dyDescent="0.25">
      <c r="A52" s="47" t="s">
        <v>239</v>
      </c>
      <c r="B52" s="48"/>
      <c r="C52" s="48"/>
      <c r="D52" s="48"/>
      <c r="E52" s="48"/>
      <c r="F52" s="48"/>
      <c r="G52" s="49"/>
      <c r="H52" s="49"/>
      <c r="I52" s="50"/>
      <c r="J52" s="48"/>
      <c r="K52" s="51">
        <f>SUBTOTAL(109,tbl_AllocBal2022[2022‒23
Final
Allocation
Amount])</f>
        <v>17886417</v>
      </c>
      <c r="L52" s="50"/>
      <c r="M52" s="51">
        <f>SUBTOTAL(109,tbl_AllocBal2022[1st Apportionment])</f>
        <v>2046208</v>
      </c>
      <c r="N52" s="51">
        <f>SUBTOTAL(109,tbl_AllocBal2022[2nd Apportionment])</f>
        <v>3445153</v>
      </c>
      <c r="O52" s="51">
        <f>SUBTOTAL(109,tbl_AllocBal2022[3rd Apportionment])</f>
        <v>3369167</v>
      </c>
      <c r="P52" s="51">
        <f>SUBTOTAL(109,tbl_AllocBal2022[4th Apportionment])</f>
        <v>1902147</v>
      </c>
      <c r="Q52" s="51">
        <f>SUBTOTAL(109,tbl_AllocBal2022[5th Apportionment])</f>
        <v>2120397</v>
      </c>
      <c r="R52" s="51">
        <f>SUBTOTAL(109,tbl_AllocBal2022[6th Apportionment])</f>
        <v>2393316</v>
      </c>
      <c r="S52" s="51">
        <f>SUBTOTAL(109,tbl_AllocBal2022[7th Apportionment])</f>
        <v>1614275</v>
      </c>
      <c r="T52" s="51">
        <f>SUBTOTAL(109,tbl_AllocBal2022[8th Apportionment])</f>
        <v>600838</v>
      </c>
      <c r="U52" s="51">
        <f>SUM(U11:U51)</f>
        <v>366505</v>
      </c>
      <c r="V52" s="51">
        <f>SUM(V11:V51)</f>
        <v>28411</v>
      </c>
      <c r="W52" s="51">
        <f>SUBTOTAL(109,tbl_AllocBal2022[Invoices])</f>
        <v>0</v>
      </c>
      <c r="X52" s="51">
        <f>SUBTOTAL(109,tbl_AllocBal2022[Total Paid])</f>
        <v>17886417</v>
      </c>
      <c r="Y52" s="51">
        <f>SUBTOTAL(109,tbl_AllocBal2022[Balance Remaining])</f>
        <v>0</v>
      </c>
    </row>
    <row r="53" spans="1:25" x14ac:dyDescent="0.2">
      <c r="A53" s="5" t="s">
        <v>240</v>
      </c>
      <c r="B53" s="37"/>
      <c r="C53" s="1"/>
      <c r="D53" s="1"/>
      <c r="E53" s="1"/>
      <c r="F53" s="38"/>
      <c r="I53" s="38"/>
      <c r="J53" s="38"/>
      <c r="K53" s="27"/>
      <c r="L53" s="38"/>
      <c r="M53" s="39"/>
      <c r="N53" s="39"/>
      <c r="O53" s="39"/>
      <c r="P53" s="39"/>
      <c r="Q53" s="39"/>
      <c r="R53" s="40"/>
      <c r="S53" s="40"/>
      <c r="T53" s="40"/>
      <c r="U53" s="40"/>
      <c r="V53" s="40"/>
      <c r="W53" s="41"/>
      <c r="X53" s="41"/>
    </row>
    <row r="54" spans="1:25" x14ac:dyDescent="0.2">
      <c r="A54" s="5" t="s">
        <v>241</v>
      </c>
      <c r="B54" s="37"/>
      <c r="C54" s="1"/>
      <c r="D54" s="1"/>
      <c r="E54" s="1"/>
      <c r="F54" s="38"/>
      <c r="I54" s="38"/>
      <c r="J54" s="38"/>
      <c r="K54" s="27"/>
      <c r="L54" s="38"/>
      <c r="M54" s="39"/>
      <c r="N54" s="39"/>
      <c r="O54" s="39"/>
      <c r="P54" s="39"/>
      <c r="Q54" s="39"/>
      <c r="R54" s="40"/>
      <c r="S54" s="40"/>
      <c r="T54" s="40"/>
      <c r="U54" s="40"/>
      <c r="V54" s="40"/>
      <c r="W54" s="41"/>
      <c r="X54" s="41"/>
    </row>
    <row r="55" spans="1:25" x14ac:dyDescent="0.2">
      <c r="A55" s="42" t="s">
        <v>245</v>
      </c>
      <c r="B55" s="37"/>
      <c r="C55" s="1"/>
      <c r="D55" s="1"/>
      <c r="E55" s="1"/>
      <c r="F55" s="38"/>
      <c r="I55" s="38"/>
      <c r="J55" s="38"/>
      <c r="K55" s="27"/>
      <c r="L55" s="38"/>
      <c r="M55" s="39"/>
      <c r="N55" s="39"/>
      <c r="O55" s="39"/>
      <c r="P55" s="39"/>
      <c r="Q55" s="39"/>
      <c r="R55" s="40"/>
      <c r="S55" s="40"/>
      <c r="T55" s="40"/>
      <c r="U55" s="40"/>
      <c r="V55" s="40"/>
      <c r="W55" s="41"/>
      <c r="X55" s="41"/>
    </row>
  </sheetData>
  <phoneticPr fontId="10" type="noConversion"/>
  <conditionalFormatting sqref="G6:G62">
    <cfRule type="duplicateValues" dxfId="0" priority="2"/>
  </conditionalFormatting>
  <hyperlinks>
    <hyperlink ref="A8" r:id="rId1" tooltip="Apportionment overview web page for Title I, Part D, Subpart 2 for fiscal year 2022-23." xr:uid="{AE54086B-89AE-4EAD-9F9B-FD29D1B9180A}"/>
  </hyperlinks>
  <pageMargins left="0.7" right="0.7" top="0.75" bottom="0.75" header="0.3" footer="0.3"/>
  <pageSetup orientation="portrait" horizontalDpi="200" verticalDpi="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2022-23 Title I, Part D Alloc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Ent-22: Title I, Part D, Subpart 2 (CA Dept of Education)</dc:title>
  <dc:subject>Title I, Part D, Subpart 2 entitlements for fiscal year 2022-23.</dc:subject>
  <dc:creator/>
  <cp:lastModifiedBy/>
  <dcterms:created xsi:type="dcterms:W3CDTF">2024-11-20T18:27:35Z</dcterms:created>
  <dcterms:modified xsi:type="dcterms:W3CDTF">2024-11-20T23:23:12Z</dcterms:modified>
</cp:coreProperties>
</file>